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91" yWindow="525" windowWidth="20730" windowHeight="6180" tabRatio="617" activeTab="0"/>
  </bookViews>
  <sheets>
    <sheet name="BILAN UMS INDICATEURS CSTF" sheetId="1" r:id="rId1"/>
    <sheet name="BILAN UMS INDICATEURS SUP" sheetId="2" r:id="rId2"/>
    <sheet name="BILAN UMS DEFINITIONS" sheetId="3" r:id="rId3"/>
    <sheet name="Debug" sheetId="4" state="hidden" r:id="rId4"/>
    <sheet name="BILAN IFREMER C0" sheetId="5" r:id="rId5"/>
  </sheets>
  <definedNames>
    <definedName name="_xlnm.Print_Area" localSheetId="2">'BILAN UMS DEFINITIONS'!#REF!,'BILAN UMS DEFINITIONS'!$V$27</definedName>
    <definedName name="_xlnm.Print_Area" localSheetId="0">'BILAN UMS INDICATEURS CSTF'!$A$1:$AD$45</definedName>
    <definedName name="_xlnm.Print_Area" localSheetId="1">'BILAN UMS INDICATEURS SUP'!$A$2:$AA$34</definedName>
  </definedNames>
  <calcPr fullCalcOnLoad="1"/>
</workbook>
</file>

<file path=xl/sharedStrings.xml><?xml version="1.0" encoding="utf-8"?>
<sst xmlns="http://schemas.openxmlformats.org/spreadsheetml/2006/main" count="767" uniqueCount="307">
  <si>
    <t>TR</t>
  </si>
  <si>
    <t>Marion Dufresne</t>
  </si>
  <si>
    <t>Alis</t>
  </si>
  <si>
    <t>Thalassa</t>
  </si>
  <si>
    <t>Côtes de la Manche</t>
  </si>
  <si>
    <t>L'Atalante</t>
  </si>
  <si>
    <t>Le Suroît</t>
  </si>
  <si>
    <t>Gwen Drez</t>
  </si>
  <si>
    <t>Thalia</t>
  </si>
  <si>
    <t>L'Europe</t>
  </si>
  <si>
    <t>AT prog</t>
  </si>
  <si>
    <t>CRI</t>
  </si>
  <si>
    <t>Autre Rech</t>
  </si>
  <si>
    <t>Total MS</t>
  </si>
  <si>
    <t>MIPNS</t>
  </si>
  <si>
    <t>Total Ifremer</t>
  </si>
  <si>
    <t>Total IFR Hauturiers</t>
  </si>
  <si>
    <t>Total IFR Côtiers</t>
  </si>
  <si>
    <t>Total INSU</t>
  </si>
  <si>
    <t>Total IRD</t>
  </si>
  <si>
    <t>Total IPEV</t>
  </si>
  <si>
    <t>Définition</t>
  </si>
  <si>
    <t>Valeur</t>
  </si>
  <si>
    <t>Antea</t>
  </si>
  <si>
    <t>RSh</t>
  </si>
  <si>
    <t>RTh</t>
  </si>
  <si>
    <t>IPh</t>
  </si>
  <si>
    <t>RSc</t>
  </si>
  <si>
    <t>RTc</t>
  </si>
  <si>
    <t>Ipc</t>
  </si>
  <si>
    <t>Ens</t>
  </si>
  <si>
    <t>Obs</t>
  </si>
  <si>
    <t>Ofeg</t>
  </si>
  <si>
    <t>MAFF</t>
  </si>
  <si>
    <t>MET</t>
  </si>
  <si>
    <t>TRv</t>
  </si>
  <si>
    <t>Total activité</t>
  </si>
  <si>
    <t>ATnp</t>
  </si>
  <si>
    <t>Total armement</t>
  </si>
  <si>
    <t>Recherche scientifique</t>
  </si>
  <si>
    <t>Partenariats public-privé. Affrètements</t>
  </si>
  <si>
    <t>Navires &lt; 36 m</t>
  </si>
  <si>
    <t>RSh
RSc</t>
  </si>
  <si>
    <t>Nombre de jours de recherche scientifique évalués par la CNFH ou la CNFC</t>
  </si>
  <si>
    <t>Nombre de jours de missions d'essais techniques</t>
  </si>
  <si>
    <t>RTh
RTc</t>
  </si>
  <si>
    <t>Nombre de jours de recherche technologique évalués par la CNFH ou la CNFC</t>
  </si>
  <si>
    <t>Nombre de jours de campagne d'intérèt public sur navires hauturiers (IPH) ou côtiers (IPC)</t>
  </si>
  <si>
    <t>Nombre de jours de campagne scientifique évalués par des commissions autres que CNFH ou CNFC</t>
  </si>
  <si>
    <t>Transit</t>
  </si>
  <si>
    <t>CRI + MAFF</t>
  </si>
  <si>
    <t>Transit valorisé</t>
  </si>
  <si>
    <t>Nombre de jours d'enseignement évalués par la CNFC</t>
  </si>
  <si>
    <t>Arrêt technique programmé</t>
  </si>
  <si>
    <t>AT np</t>
  </si>
  <si>
    <t>Arrêt technique non programmé</t>
  </si>
  <si>
    <t>Navire</t>
  </si>
  <si>
    <t>Année</t>
  </si>
  <si>
    <t>Nombre de jours d'observation évalués par la CNFC</t>
  </si>
  <si>
    <t>RSh+RTh+RSc+RTc+Ens+Obs+Autre Rech+Ofeg</t>
  </si>
  <si>
    <t>AutrePart.</t>
  </si>
  <si>
    <t>Part Mar.</t>
  </si>
  <si>
    <t>Autre Part</t>
  </si>
  <si>
    <t>Nombre de jours de campagne Collaboration Recherche -  Industrie</t>
  </si>
  <si>
    <t>Nombre de jours d'affrètement commercial</t>
  </si>
  <si>
    <t>Total Activité + ATprog + ATnp</t>
  </si>
  <si>
    <t>QL</t>
  </si>
  <si>
    <t>Total MS + MAFF + MIPNS + MET + QL + TR + TRv</t>
  </si>
  <si>
    <t>IPc
Iph</t>
  </si>
  <si>
    <t>Beautemps Beaupre</t>
  </si>
  <si>
    <t>Navires &gt; 36 M</t>
  </si>
  <si>
    <t>Tethys</t>
  </si>
  <si>
    <t>Haliotis</t>
  </si>
  <si>
    <t xml:space="preserve">Pourquoi pas ? </t>
  </si>
  <si>
    <t>Définitions des types de campagnes</t>
  </si>
  <si>
    <t>Sur les navires &lt;36 m,  le nombre de jours de Mission Scientifique (MS) correspond au nombre de jours de présence de l'équipe scientifique à bord du navire  (mobilisation, transits, escales intermédiaires, travaux et démobilisation).  Les joursde mobilisation sans présence de scientifiques à bord  nécessaire pour certains types équipement  sont affectés à la modalité QL, cf. ci dessus.                                                                                                                                                                                                                                                                                                                                                                                                                                                                         - Pour l'INSU,  conformément aux Conditions Générales d'Engagement des marins de l'INSU, le rythme de navigation est de : 5 x 24 heures suivis de 24 heures de relâche.                                      
- Pour l'IFREMER, conformément aux accords sociaux du gestionnaire technique GENAVIR, le rythme de navigation est 5 jours de mer - 1 jour à quai suivis de 5 jours de mer / 2 jours à quai. Ces jours à quai sont des jours de quai logistiques, utilisés à des fins scientifiques et/ou de l'armement.                                                                                                                                                                                                                                                                                                                                                                                                                                                                                                                                                                                                                                                                                                         - Pour l'IRD, les navires sont généralement armés en hauturier. Leur rythme de navigation est alors limité par l'autonomie en vivre et carburant des navires. Une demande de l'IRD est en cours de traitement, pour que l'ANTEA puisse également être "armé en côtier" quand la mission le permet. Dans ce cas le rythme de navigation est identique à celui des navires côtiers de l'Ifremer.</t>
  </si>
  <si>
    <t>Nombre de jours Enseignement Hauturiers</t>
  </si>
  <si>
    <t>Navires &gt;36m</t>
  </si>
  <si>
    <t>Navires &lt; 36m</t>
  </si>
  <si>
    <t>Durée des missions scientifiques (MS) : règles de calculs et d'affectation</t>
  </si>
  <si>
    <t>MS / Evaluation CNFH</t>
  </si>
  <si>
    <t>MS / Evaluation CNFC</t>
  </si>
  <si>
    <t xml:space="preserve">MS / Autres activités </t>
  </si>
  <si>
    <t xml:space="preserve"> Nombre de jours de campagne d'intérèt public non scientifique hors TAAF</t>
  </si>
  <si>
    <t>Service public (Hors marine)</t>
  </si>
  <si>
    <t>Arrêts Techniques et Missions d'essais techniques</t>
  </si>
  <si>
    <t>Nombre de jours TAAF (MDII)</t>
  </si>
  <si>
    <t>Autres indicateurs</t>
  </si>
  <si>
    <t>Marine</t>
  </si>
  <si>
    <t>Nombre de jours de désarmement flotte côtière</t>
  </si>
  <si>
    <t>Nombre de jours de désarmement flotte hauturière (hors Bb)</t>
  </si>
  <si>
    <t>Bilan par Institut</t>
  </si>
  <si>
    <t>Bilan désarmement</t>
  </si>
  <si>
    <t>Désarmement</t>
  </si>
  <si>
    <t>Désarmemnt</t>
  </si>
  <si>
    <t>Institut</t>
  </si>
  <si>
    <t>Bilan Enseignement</t>
  </si>
  <si>
    <t>Campagne</t>
  </si>
  <si>
    <t>Nombre de jours Enseignement Total</t>
  </si>
  <si>
    <t>Nombre de jours Enseignement Cotier</t>
  </si>
  <si>
    <t xml:space="preserve"> MS / Evaluation CNFH    +  MS / Evaluation CNFC   + MS / Autres activités </t>
  </si>
  <si>
    <t>Définitions des Totaux</t>
  </si>
  <si>
    <t>Activité TAAF (hors périmètre de la TGIR)</t>
  </si>
  <si>
    <r>
      <rPr>
        <sz val="20"/>
        <color indexed="30"/>
        <rFont val="Arial"/>
        <family val="2"/>
      </rPr>
      <t xml:space="preserve">Activité de la TGIR Flotte : </t>
    </r>
    <r>
      <rPr>
        <sz val="20"/>
        <color indexed="30"/>
        <rFont val="Arial"/>
        <family val="2"/>
      </rPr>
      <t>indicateurs CSTF</t>
    </r>
  </si>
  <si>
    <t>Activité de la TGIR Flotte : autres indicateurs</t>
  </si>
  <si>
    <t>Bilan par catégorie et par navire</t>
  </si>
  <si>
    <t>Bilan par catégorie et par institut</t>
  </si>
  <si>
    <t>Bilan Observatoires</t>
  </si>
  <si>
    <t>Total CNRS</t>
  </si>
  <si>
    <t>Bilan par catégorie pour les navires de plus de 36 m</t>
  </si>
  <si>
    <t>Activité de la TGIR Flotte : définitions, régles de calculs et d'affectation</t>
  </si>
  <si>
    <t>Définitions des catégories</t>
  </si>
  <si>
    <t xml:space="preserve">Année </t>
  </si>
  <si>
    <t xml:space="preserve">Etabli sur la base du  </t>
  </si>
  <si>
    <t>Total MS (TOTAL Mission Scientifique) =</t>
  </si>
  <si>
    <t>Total Activité =</t>
  </si>
  <si>
    <t>Total Armement =</t>
  </si>
  <si>
    <t xml:space="preserve">Nb jours de campagnes européennes sur les navires de l'Ifremer dans le cadre de l’accord OFEG (Ocean Facilities Exchange Group) </t>
  </si>
  <si>
    <t>Nombre de jours financés par la Marine (partenaire institutionnel)</t>
  </si>
  <si>
    <t>Nombre de jours financés par d'autres partenaires institutionnels : IEO pour l'Ifremer,…</t>
  </si>
  <si>
    <t>Nombre de jours à quai pour logistique</t>
  </si>
  <si>
    <t>Bilan par catégorie pour les navires de moins de 36 m</t>
  </si>
  <si>
    <t>Total - QL-TR-Trv</t>
  </si>
  <si>
    <t>Les transits (Tr et Trv) ainsi que les période à quai nécessaires à la préparation et à la logistique des opérations hors mob et demob (QL) sont répartis au prorata sur les 4 catégories ci-dessus</t>
  </si>
  <si>
    <t>Nombre de jours</t>
  </si>
  <si>
    <t>Observatoire</t>
  </si>
  <si>
    <t>Type</t>
  </si>
  <si>
    <t>Sur les navires &gt;36 m, le nombre de jours de Mission Scientifique (MS) correspond au nombre de jours de présence de l'équipe scientifique à bord du navire (mobilisation, transits, escales intermédiaires, travaux et démobilisation). Les jours de mobilisation sans présence de scientifiques à bord  nécessaire pour certains types équipement (ROV, SMT, ...) sont affectés à la modalité QL. A l'issue de la campagne, les escales dues sont également affectées à la modalité QL</t>
  </si>
  <si>
    <t>Service public (hors marine)</t>
  </si>
  <si>
    <t>IPH + IPC+ Autre Part+MIPNS</t>
  </si>
  <si>
    <t>MET + ATprog + ATnp</t>
  </si>
  <si>
    <t>Arrêts techniques et missions d'essais techniques</t>
  </si>
  <si>
    <t>Autre Part.</t>
  </si>
  <si>
    <t>Nb jour année</t>
  </si>
  <si>
    <t>Distribution QLTR</t>
  </si>
  <si>
    <t>Nb jours TRQL marine a compter par navire</t>
  </si>
  <si>
    <t>Annee</t>
  </si>
  <si>
    <t>RSH</t>
  </si>
  <si>
    <t>THALASSA 1</t>
  </si>
  <si>
    <t>RTH</t>
  </si>
  <si>
    <t>IPH</t>
  </si>
  <si>
    <t>RSC</t>
  </si>
  <si>
    <t>RTC</t>
  </si>
  <si>
    <t>IPC</t>
  </si>
  <si>
    <t>ENS</t>
  </si>
  <si>
    <t>OBS</t>
  </si>
  <si>
    <t>AUTRE RECH</t>
  </si>
  <si>
    <t>OFEG</t>
  </si>
  <si>
    <t>PARTM</t>
  </si>
  <si>
    <t>PARTA</t>
  </si>
  <si>
    <t>PP 2</t>
  </si>
  <si>
    <t>-=TOT=-</t>
  </si>
  <si>
    <t>MD2 2</t>
  </si>
  <si>
    <t>ATALANTE 2</t>
  </si>
  <si>
    <t>ATALANTE 3</t>
  </si>
  <si>
    <t>MD2 1</t>
  </si>
  <si>
    <t>TRV</t>
  </si>
  <si>
    <t>ATPROG</t>
  </si>
  <si>
    <t>ATNP</t>
  </si>
  <si>
    <t>QL+TR+Trv - TR Marine</t>
  </si>
  <si>
    <t>Total (hors marine)</t>
  </si>
  <si>
    <t>Nombre de jours dans l'année :</t>
  </si>
  <si>
    <t>THALASSA 35</t>
  </si>
  <si>
    <t>THALASSA 2</t>
  </si>
  <si>
    <t>ATALANTE 8</t>
  </si>
  <si>
    <t>Synthèse indicateurs DMON du contrat d’objectifs État-Ifremer 2014-2017</t>
  </si>
  <si>
    <t>Indicateurs</t>
  </si>
  <si>
    <t>Cible/élément d’appréciation (jours)</t>
  </si>
  <si>
    <r>
      <t>̴̴</t>
    </r>
    <r>
      <rPr>
        <sz val="18"/>
        <rFont val="Times New Roman"/>
        <family val="1"/>
      </rPr>
      <t xml:space="preserve"> </t>
    </r>
    <r>
      <rPr>
        <sz val="11"/>
        <rFont val="Times New Roman"/>
        <family val="1"/>
      </rPr>
      <t>320</t>
    </r>
  </si>
  <si>
    <t>̴ 120</t>
  </si>
  <si>
    <t>̴ 100</t>
  </si>
  <si>
    <t>̴ 700</t>
  </si>
  <si>
    <t>Nombre de jours dédiés aux activités de recherche scientifiques et technologiques sous réserve de stabilité budgétaire et du périmètre de la flotte nb : flotte hauturière</t>
  </si>
  <si>
    <t>Nombre de jours dédiés aux missions de service public hauturières nationales, hors marine sous réserve de stabilité budgétaire et du périmètre de la flotte</t>
  </si>
  <si>
    <t>Nombre de jours dédiés aux partenariats de l'Ifremer, sous réserve de stabilité budgétaire et du périmètre de la flotte nb : flotte hauturière</t>
  </si>
  <si>
    <t>Nombre de jours d'armement de la flotte côtière, sous réserve de stabilité budgétaire et du périmètre de la flotte</t>
  </si>
  <si>
    <t>IPH (sans Marine)</t>
  </si>
  <si>
    <t>Tot_Arm_Cot</t>
  </si>
  <si>
    <r>
      <t>RS+RT</t>
    </r>
    <r>
      <rPr>
        <b/>
        <i/>
        <sz val="10"/>
        <color indexed="10"/>
        <rFont val="Arial"/>
        <family val="2"/>
      </rPr>
      <t>+AutRech</t>
    </r>
  </si>
  <si>
    <t>MD2 11</t>
  </si>
  <si>
    <t>PP 1</t>
  </si>
  <si>
    <t>THALASSA 7</t>
  </si>
  <si>
    <t>THALASSA 38</t>
  </si>
  <si>
    <t>THALASSA 8</t>
  </si>
  <si>
    <t>ATALANTE 23</t>
  </si>
  <si>
    <t>PP 33</t>
  </si>
  <si>
    <t>PP 7</t>
  </si>
  <si>
    <t>NULL1 20</t>
  </si>
  <si>
    <t>MD2 31</t>
  </si>
  <si>
    <t>ATALANTE 19</t>
  </si>
  <si>
    <t>MD2 9</t>
  </si>
  <si>
    <t>MD2 27</t>
  </si>
  <si>
    <t>ATALANTE 1</t>
  </si>
  <si>
    <t>NULL1 15</t>
  </si>
  <si>
    <t>ATALANTE 7</t>
  </si>
  <si>
    <t>ATALANTE 30</t>
  </si>
  <si>
    <t>PP 34</t>
  </si>
  <si>
    <t>PP 20</t>
  </si>
  <si>
    <t>PP 5</t>
  </si>
  <si>
    <t>EU 5</t>
  </si>
  <si>
    <t>TH 4</t>
  </si>
  <si>
    <t>TH 8</t>
  </si>
  <si>
    <t>TH 19</t>
  </si>
  <si>
    <t>TH 6</t>
  </si>
  <si>
    <t>EU 4</t>
  </si>
  <si>
    <t>EU 6</t>
  </si>
  <si>
    <t>TH 3</t>
  </si>
  <si>
    <t>TH 5</t>
  </si>
  <si>
    <t>THALASSA 4</t>
  </si>
  <si>
    <t>ATALANTE 5</t>
  </si>
  <si>
    <t>ATALANTE 4</t>
  </si>
  <si>
    <t>HA 2</t>
  </si>
  <si>
    <t>TH 1</t>
  </si>
  <si>
    <t>HA 1</t>
  </si>
  <si>
    <t>ATALANTE 17</t>
  </si>
  <si>
    <t>TH 2</t>
  </si>
  <si>
    <t>THALASSA 23</t>
  </si>
  <si>
    <t>CDM 4</t>
  </si>
  <si>
    <t>CDM 5</t>
  </si>
  <si>
    <t>CDM 8</t>
  </si>
  <si>
    <t>CDM 10</t>
  </si>
  <si>
    <t>CDM 2</t>
  </si>
  <si>
    <t>CDM 3</t>
  </si>
  <si>
    <t>CDM 12</t>
  </si>
  <si>
    <t>CDM 9</t>
  </si>
  <si>
    <t>CDM 1</t>
  </si>
  <si>
    <t>CDM 7</t>
  </si>
  <si>
    <t>EU 8</t>
  </si>
  <si>
    <t>HA 11</t>
  </si>
  <si>
    <t>TH 7</t>
  </si>
  <si>
    <t>TTS 3</t>
  </si>
  <si>
    <t>TTS 1</t>
  </si>
  <si>
    <t>TTS 4</t>
  </si>
  <si>
    <t>TTS 9</t>
  </si>
  <si>
    <t>TTS 2</t>
  </si>
  <si>
    <t>TTS 8</t>
  </si>
  <si>
    <t>TTS 5</t>
  </si>
  <si>
    <t>TTS 6</t>
  </si>
  <si>
    <t>TTS 12</t>
  </si>
  <si>
    <t>CDM 6</t>
  </si>
  <si>
    <t>EU 7</t>
  </si>
  <si>
    <t>EU 3</t>
  </si>
  <si>
    <t>EU 1</t>
  </si>
  <si>
    <t>MD2 10</t>
  </si>
  <si>
    <t>CDM 20</t>
  </si>
  <si>
    <t>ALIS 29</t>
  </si>
  <si>
    <t>ANTEA 21</t>
  </si>
  <si>
    <t>ALIS 1</t>
  </si>
  <si>
    <t>ALIS 12</t>
  </si>
  <si>
    <t>ALIS 15</t>
  </si>
  <si>
    <t>ALIS 18</t>
  </si>
  <si>
    <t>ALIS 22</t>
  </si>
  <si>
    <t>ANTEA 10</t>
  </si>
  <si>
    <t>ANTEA 4</t>
  </si>
  <si>
    <t>ANTEA 32</t>
  </si>
  <si>
    <t>ANTEA 3</t>
  </si>
  <si>
    <t>ANTEA 8</t>
  </si>
  <si>
    <t>ANTEA 25</t>
  </si>
  <si>
    <t>ANTEA 17</t>
  </si>
  <si>
    <t>ALIS 20</t>
  </si>
  <si>
    <t>ANTEA 15</t>
  </si>
  <si>
    <t>ALIS 2</t>
  </si>
  <si>
    <t>ANTEA 2</t>
  </si>
  <si>
    <t>ANTEA 1</t>
  </si>
  <si>
    <t>ALIS 8</t>
  </si>
  <si>
    <t>ATALANTE 40</t>
  </si>
  <si>
    <t>ATALANTE 36</t>
  </si>
  <si>
    <t>ATALANTE 26</t>
  </si>
  <si>
    <t>PP 13</t>
  </si>
  <si>
    <t>PP 3</t>
  </si>
  <si>
    <t>ATALANTE 6</t>
  </si>
  <si>
    <t>ATALANTE 9</t>
  </si>
  <si>
    <t>THALASSA 18</t>
  </si>
  <si>
    <t>CDM 11</t>
  </si>
  <si>
    <t>HA 9</t>
  </si>
  <si>
    <t>HA 12</t>
  </si>
  <si>
    <t>PP 40</t>
  </si>
  <si>
    <t>PP 19</t>
  </si>
  <si>
    <t>PP 43</t>
  </si>
  <si>
    <t>ANTEA 9</t>
  </si>
  <si>
    <t>PP 16</t>
  </si>
  <si>
    <t>MD2 8</t>
  </si>
  <si>
    <t>MD2 3</t>
  </si>
  <si>
    <t>MD2 29</t>
  </si>
  <si>
    <t>PP 35</t>
  </si>
  <si>
    <t>MD2 26</t>
  </si>
  <si>
    <t>MD2 15</t>
  </si>
  <si>
    <t>MD2 16</t>
  </si>
  <si>
    <t>MD2 6</t>
  </si>
  <si>
    <t>HA 33</t>
  </si>
  <si>
    <t>PP 8</t>
  </si>
  <si>
    <t>MD2 4</t>
  </si>
  <si>
    <t>Calendrier UMS-2017-BILAN</t>
  </si>
  <si>
    <t>MD2 32</t>
  </si>
  <si>
    <t>PP 9</t>
  </si>
  <si>
    <t>MD2 36</t>
  </si>
  <si>
    <t>THALASSA 14</t>
  </si>
  <si>
    <t>HA 5</t>
  </si>
  <si>
    <t>MD2 13</t>
  </si>
  <si>
    <t>THALASSA 16</t>
  </si>
  <si>
    <t>ALIS 68</t>
  </si>
  <si>
    <t>Bilan vérifié pour Navires Ifremer</t>
  </si>
  <si>
    <t>THALASSA 30</t>
  </si>
  <si>
    <t>THALASSA 93</t>
  </si>
  <si>
    <t>ATALANTE 37</t>
  </si>
  <si>
    <t>ALIS 14</t>
  </si>
  <si>
    <t>ALIS 6</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</si>
</sst>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
    <numFmt numFmtId="168" formatCode="[$€-2]\ #,##0.00_);[Red]\([$€-2]\ #,##0.00\)"/>
    <numFmt numFmtId="169" formatCode="#,##0_ ;\-#,##0\ "/>
  </numFmts>
  <fonts count="89">
    <font>
      <sz val="10"/>
      <name val="Arial"/>
      <family val="0"/>
    </font>
    <font>
      <b/>
      <sz val="10"/>
      <name val="Arial"/>
      <family val="2"/>
    </font>
    <font>
      <sz val="8"/>
      <name val="Arial"/>
      <family val="2"/>
    </font>
    <font>
      <b/>
      <sz val="8"/>
      <name val="Arial"/>
      <family val="2"/>
    </font>
    <font>
      <sz val="9"/>
      <name val="Arial"/>
      <family val="2"/>
    </font>
    <font>
      <sz val="10"/>
      <color indexed="48"/>
      <name val="Arial"/>
      <family val="2"/>
    </font>
    <font>
      <b/>
      <sz val="14"/>
      <color indexed="48"/>
      <name val="Arial"/>
      <family val="2"/>
    </font>
    <font>
      <u val="single"/>
      <sz val="10"/>
      <color indexed="12"/>
      <name val="Arial"/>
      <family val="2"/>
    </font>
    <font>
      <u val="single"/>
      <sz val="10"/>
      <color indexed="36"/>
      <name val="Arial"/>
      <family val="2"/>
    </font>
    <font>
      <sz val="14"/>
      <color indexed="48"/>
      <name val="Arial"/>
      <family val="2"/>
    </font>
    <font>
      <b/>
      <sz val="12"/>
      <name val="Arial"/>
      <family val="2"/>
    </font>
    <font>
      <sz val="12"/>
      <name val="Arial"/>
      <family val="2"/>
    </font>
    <font>
      <b/>
      <sz val="6"/>
      <name val="Arial"/>
      <family val="2"/>
    </font>
    <font>
      <sz val="14"/>
      <name val="Arial"/>
      <family val="2"/>
    </font>
    <font>
      <i/>
      <sz val="12"/>
      <name val="Arial"/>
      <family val="2"/>
    </font>
    <font>
      <sz val="16"/>
      <name val="Arial"/>
      <family val="2"/>
    </font>
    <font>
      <b/>
      <sz val="16"/>
      <color indexed="48"/>
      <name val="Arial"/>
      <family val="2"/>
    </font>
    <font>
      <sz val="18"/>
      <name val="Arial"/>
      <family val="2"/>
    </font>
    <font>
      <b/>
      <sz val="18"/>
      <color indexed="48"/>
      <name val="Arial"/>
      <family val="2"/>
    </font>
    <font>
      <sz val="20"/>
      <name val="Arial"/>
      <family val="2"/>
    </font>
    <font>
      <sz val="20"/>
      <color indexed="30"/>
      <name val="Arial"/>
      <family val="2"/>
    </font>
    <font>
      <b/>
      <sz val="20"/>
      <color indexed="48"/>
      <name val="Arial"/>
      <family val="2"/>
    </font>
    <font>
      <b/>
      <sz val="16"/>
      <name val="Arial"/>
      <family val="2"/>
    </font>
    <font>
      <sz val="16"/>
      <color indexed="48"/>
      <name val="Arial"/>
      <family val="2"/>
    </font>
    <font>
      <b/>
      <sz val="14"/>
      <name val="Times New Roman"/>
      <family val="1"/>
    </font>
    <font>
      <b/>
      <sz val="11"/>
      <name val="Times New Roman"/>
      <family val="1"/>
    </font>
    <font>
      <sz val="9.5"/>
      <name val="DIN-Light"/>
      <family val="0"/>
    </font>
    <font>
      <sz val="11"/>
      <name val="Times New Roman"/>
      <family val="1"/>
    </font>
    <font>
      <sz val="18"/>
      <name val="Times New Roman"/>
      <family val="1"/>
    </font>
    <font>
      <b/>
      <i/>
      <sz val="10"/>
      <color indexed="10"/>
      <name val="Arial"/>
      <family val="2"/>
    </font>
    <font>
      <sz val="10"/>
      <color indexed="8"/>
      <name val="Calibri"/>
      <family val="0"/>
    </font>
    <font>
      <sz val="13.95"/>
      <color indexed="8"/>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30"/>
      <name val="Arial"/>
      <family val="2"/>
    </font>
    <font>
      <b/>
      <sz val="16"/>
      <color indexed="30"/>
      <name val="Arial"/>
      <family val="2"/>
    </font>
    <font>
      <sz val="12"/>
      <color indexed="30"/>
      <name val="Arial"/>
      <family val="2"/>
    </font>
    <font>
      <sz val="12"/>
      <color indexed="10"/>
      <name val="Arial"/>
      <family val="2"/>
    </font>
    <font>
      <sz val="10"/>
      <color indexed="10"/>
      <name val="Arial"/>
      <family val="2"/>
    </font>
    <font>
      <b/>
      <sz val="12"/>
      <color indexed="10"/>
      <name val="Arial"/>
      <family val="2"/>
    </font>
    <font>
      <i/>
      <u val="single"/>
      <sz val="12"/>
      <color indexed="10"/>
      <name val="Arial"/>
      <family val="2"/>
    </font>
    <font>
      <sz val="16"/>
      <color indexed="30"/>
      <name val="Arial"/>
      <family val="2"/>
    </font>
    <font>
      <b/>
      <sz val="10"/>
      <color indexed="30"/>
      <name val="Arial"/>
      <family val="2"/>
    </font>
    <font>
      <b/>
      <sz val="1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66FF"/>
      <name val="Arial"/>
      <family val="2"/>
    </font>
    <font>
      <b/>
      <sz val="12"/>
      <color rgb="FF0070C0"/>
      <name val="Arial"/>
      <family val="2"/>
    </font>
    <font>
      <b/>
      <sz val="16"/>
      <color rgb="FF0066CC"/>
      <name val="Arial"/>
      <family val="2"/>
    </font>
    <font>
      <b/>
      <sz val="16"/>
      <color rgb="FF0070C0"/>
      <name val="Arial"/>
      <family val="2"/>
    </font>
    <font>
      <sz val="12"/>
      <color rgb="FF0066CC"/>
      <name val="Arial"/>
      <family val="2"/>
    </font>
    <font>
      <sz val="12"/>
      <color rgb="FFFF0000"/>
      <name val="Arial"/>
      <family val="2"/>
    </font>
    <font>
      <sz val="10"/>
      <color rgb="FFFF0000"/>
      <name val="Arial"/>
      <family val="2"/>
    </font>
    <font>
      <b/>
      <sz val="12"/>
      <color rgb="FFFF0000"/>
      <name val="Arial"/>
      <family val="2"/>
    </font>
    <font>
      <i/>
      <u val="single"/>
      <sz val="12"/>
      <color rgb="FFFF0000"/>
      <name val="Arial"/>
      <family val="2"/>
    </font>
    <font>
      <sz val="16"/>
      <color rgb="FF0070C0"/>
      <name val="Arial"/>
      <family val="2"/>
    </font>
    <font>
      <sz val="16"/>
      <color rgb="FF0066CC"/>
      <name val="Arial"/>
      <family val="2"/>
    </font>
    <font>
      <b/>
      <sz val="10"/>
      <color rgb="FF0070C0"/>
      <name val="Arial"/>
      <family val="2"/>
    </font>
    <font>
      <sz val="20"/>
      <color rgb="FF0070C0"/>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1933D"/>
        <bgColor indexed="64"/>
      </patternFill>
    </fill>
    <fill>
      <patternFill patternType="solid">
        <fgColor rgb="FFB8F5F6"/>
        <bgColor indexed="64"/>
      </patternFill>
    </fill>
    <fill>
      <patternFill patternType="solid">
        <fgColor rgb="FFF89736"/>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rgb="FFFCD4B6"/>
        <bgColor indexed="64"/>
      </patternFill>
    </fill>
    <fill>
      <patternFill patternType="solid">
        <fgColor rgb="FFB6FF9F"/>
        <bgColor indexed="64"/>
      </patternFill>
    </fill>
    <fill>
      <patternFill patternType="solid">
        <fgColor theme="0"/>
        <bgColor indexed="64"/>
      </patternFill>
    </fill>
    <fill>
      <patternFill patternType="solid">
        <fgColor rgb="FF538DD5"/>
        <bgColor indexed="64"/>
      </patternFill>
    </fill>
    <fill>
      <patternFill patternType="solid">
        <fgColor rgb="FFD9D9D9"/>
        <bgColor indexed="64"/>
      </patternFill>
    </fill>
    <fill>
      <patternFill patternType="solid">
        <fgColor rgb="FFFFFF00"/>
        <bgColor indexed="64"/>
      </patternFill>
    </fill>
    <fill>
      <patternFill patternType="solid">
        <fgColor theme="4" tint="0.7999799847602844"/>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color indexed="63"/>
      </top>
      <bottom style="thin"/>
    </border>
    <border>
      <left style="thin"/>
      <right style="thin"/>
      <top style="thin"/>
      <bottom style="thin"/>
    </border>
    <border>
      <left>
        <color indexed="63"/>
      </left>
      <right style="medium"/>
      <top style="thin"/>
      <bottom style="thin"/>
    </border>
    <border>
      <left style="medium"/>
      <right style="medium"/>
      <top style="thin"/>
      <bottom style="thin"/>
    </border>
    <border>
      <left>
        <color indexed="63"/>
      </left>
      <right style="thin"/>
      <top style="thin"/>
      <bottom style="thin"/>
    </border>
    <border>
      <left style="medium"/>
      <right style="medium"/>
      <top style="medium"/>
      <bottom style="thin"/>
    </border>
    <border>
      <left style="medium"/>
      <right style="medium"/>
      <top style="thin"/>
      <bottom style="medium"/>
    </border>
    <border>
      <left style="thin"/>
      <right style="thin"/>
      <top style="thin"/>
      <bottom style="medium"/>
    </border>
    <border>
      <left/>
      <right style="medium"/>
      <top style="thin"/>
      <bottom style="medium"/>
    </border>
    <border>
      <left style="thin"/>
      <right>
        <color indexed="63"/>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medium"/>
    </border>
    <border>
      <left style="thin"/>
      <right style="medium"/>
      <top style="medium"/>
      <bottom style="medium"/>
    </border>
    <border>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medium"/>
      <bottom style="medium"/>
    </border>
    <border>
      <left style="medium"/>
      <right>
        <color indexed="63"/>
      </right>
      <top style="medium"/>
      <bottom style="medium"/>
    </border>
    <border>
      <left/>
      <right style="medium"/>
      <top>
        <color indexed="63"/>
      </top>
      <bottom style="thin"/>
    </border>
    <border>
      <left>
        <color indexed="63"/>
      </left>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color indexed="63"/>
      </left>
      <right>
        <color indexed="63"/>
      </right>
      <top style="medium"/>
      <bottom style="medium"/>
    </border>
    <border>
      <left style="medium"/>
      <right style="medium"/>
      <top style="medium"/>
      <bottom/>
    </border>
    <border>
      <left style="medium"/>
      <right>
        <color indexed="63"/>
      </right>
      <top style="thin"/>
      <bottom style="mediu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style="medium"/>
      <top style="thin"/>
      <bottom style="medium"/>
    </border>
    <border>
      <left style="medium"/>
      <right style="thin"/>
      <top style="medium"/>
      <bottom style="thin"/>
    </border>
    <border>
      <left/>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style="medium"/>
      <top>
        <color indexed="63"/>
      </top>
      <botto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style="thin"/>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0" borderId="2" applyNumberFormat="0" applyFill="0" applyAlignment="0" applyProtection="0"/>
    <xf numFmtId="0" fontId="0" fillId="26" borderId="3" applyNumberFormat="0" applyFont="0" applyAlignment="0" applyProtection="0"/>
    <xf numFmtId="0" fontId="64" fillId="27" borderId="1" applyNumberFormat="0" applyAlignment="0" applyProtection="0"/>
    <xf numFmtId="0" fontId="65"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29" borderId="0" applyNumberFormat="0" applyBorder="0" applyAlignment="0" applyProtection="0"/>
    <xf numFmtId="9" fontId="0" fillId="0" borderId="0" applyFont="0" applyFill="0" applyBorder="0" applyAlignment="0" applyProtection="0"/>
    <xf numFmtId="0" fontId="67" fillId="30" borderId="0" applyNumberFormat="0" applyBorder="0" applyAlignment="0" applyProtection="0"/>
    <xf numFmtId="0" fontId="68" fillId="25"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1" borderId="9" applyNumberFormat="0" applyAlignment="0" applyProtection="0"/>
  </cellStyleXfs>
  <cellXfs count="365">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ill="1" applyAlignment="1">
      <alignment/>
    </xf>
    <xf numFmtId="0" fontId="0" fillId="0" borderId="0" xfId="0" applyBorder="1" applyAlignment="1">
      <alignment horizontal="center"/>
    </xf>
    <xf numFmtId="0" fontId="2" fillId="0" borderId="0" xfId="0" applyFont="1" applyAlignment="1">
      <alignment/>
    </xf>
    <xf numFmtId="0" fontId="5" fillId="0" borderId="0" xfId="0" applyFont="1" applyAlignment="1">
      <alignment/>
    </xf>
    <xf numFmtId="0" fontId="6" fillId="0" borderId="0" xfId="0" applyFont="1" applyAlignment="1">
      <alignment horizontal="left" vertical="center"/>
    </xf>
    <xf numFmtId="0" fontId="6" fillId="0" borderId="0" xfId="0" applyFont="1" applyAlignment="1">
      <alignment horizontal="center" vertical="center"/>
    </xf>
    <xf numFmtId="0" fontId="0" fillId="0" borderId="0" xfId="0" applyBorder="1" applyAlignment="1">
      <alignment horizontal="center" vertical="center"/>
    </xf>
    <xf numFmtId="0" fontId="6" fillId="0" borderId="0" xfId="0" applyFont="1" applyFill="1" applyAlignment="1">
      <alignment horizontal="left" vertical="center"/>
    </xf>
    <xf numFmtId="0" fontId="9" fillId="0" borderId="0" xfId="0" applyFont="1" applyAlignment="1">
      <alignment horizontal="center" vertical="center"/>
    </xf>
    <xf numFmtId="0" fontId="0" fillId="0" borderId="0" xfId="0" applyFont="1" applyAlignment="1">
      <alignment horizontal="center"/>
    </xf>
    <xf numFmtId="0" fontId="2" fillId="0" borderId="0" xfId="0" applyFont="1" applyAlignment="1">
      <alignment horizontal="center" wrapText="1"/>
    </xf>
    <xf numFmtId="0" fontId="2" fillId="0" borderId="0" xfId="0" applyFont="1" applyAlignment="1">
      <alignment wrapText="1"/>
    </xf>
    <xf numFmtId="0" fontId="11" fillId="0" borderId="0" xfId="0" applyFont="1" applyAlignment="1">
      <alignment horizontal="center" vertical="center" wrapText="1"/>
    </xf>
    <xf numFmtId="0" fontId="11" fillId="0" borderId="0" xfId="0" applyFont="1" applyAlignment="1">
      <alignment vertical="center" wrapText="1"/>
    </xf>
    <xf numFmtId="0" fontId="2" fillId="0" borderId="0" xfId="0" applyFont="1" applyAlignment="1">
      <alignment vertical="center" wrapText="1"/>
    </xf>
    <xf numFmtId="0" fontId="2" fillId="0" borderId="0" xfId="0" applyFont="1" applyFill="1" applyBorder="1" applyAlignment="1">
      <alignment wrapText="1"/>
    </xf>
    <xf numFmtId="0" fontId="2" fillId="0" borderId="0" xfId="0" applyFont="1" applyFill="1" applyBorder="1" applyAlignment="1">
      <alignment vertical="top" wrapText="1"/>
    </xf>
    <xf numFmtId="0" fontId="12" fillId="0" borderId="0" xfId="0" applyFont="1" applyFill="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indent="1"/>
    </xf>
    <xf numFmtId="0" fontId="0" fillId="0" borderId="0" xfId="0" applyFill="1" applyBorder="1" applyAlignment="1">
      <alignment wrapText="1"/>
    </xf>
    <xf numFmtId="0" fontId="2" fillId="0" borderId="0" xfId="0" applyFont="1" applyFill="1" applyAlignment="1">
      <alignment wrapText="1"/>
    </xf>
    <xf numFmtId="0" fontId="2" fillId="0" borderId="0" xfId="0" applyFont="1" applyBorder="1" applyAlignment="1">
      <alignment/>
    </xf>
    <xf numFmtId="0" fontId="0" fillId="0" borderId="0" xfId="0" applyFont="1" applyBorder="1" applyAlignment="1">
      <alignment horizontal="center"/>
    </xf>
    <xf numFmtId="0" fontId="76"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wrapText="1"/>
    </xf>
    <xf numFmtId="0" fontId="3" fillId="0" borderId="0" xfId="0" applyFont="1" applyFill="1" applyAlignment="1">
      <alignment vertical="center"/>
    </xf>
    <xf numFmtId="0" fontId="10" fillId="0" borderId="0" xfId="0" applyFont="1" applyAlignment="1">
      <alignment vertical="center" wrapText="1"/>
    </xf>
    <xf numFmtId="0" fontId="4" fillId="0" borderId="0" xfId="0" applyFont="1" applyBorder="1" applyAlignment="1">
      <alignment horizontal="center" vertical="center" textRotation="90"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Border="1" applyAlignment="1">
      <alignment vertical="center" wrapText="1"/>
    </xf>
    <xf numFmtId="0" fontId="0" fillId="0" borderId="0" xfId="0" applyAlignment="1">
      <alignment vertical="center" wrapText="1"/>
    </xf>
    <xf numFmtId="0" fontId="0" fillId="0" borderId="0" xfId="0" applyBorder="1" applyAlignment="1">
      <alignment wrapText="1"/>
    </xf>
    <xf numFmtId="0" fontId="13" fillId="0" borderId="0" xfId="0" applyFont="1" applyAlignment="1">
      <alignment/>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0" fontId="11" fillId="0" borderId="0" xfId="0" applyFont="1" applyBorder="1" applyAlignment="1">
      <alignment vertical="center" wrapText="1"/>
    </xf>
    <xf numFmtId="0" fontId="10" fillId="0" borderId="10" xfId="0" applyFont="1" applyFill="1" applyBorder="1" applyAlignment="1">
      <alignment horizontal="center" vertical="center" wrapText="1"/>
    </xf>
    <xf numFmtId="0" fontId="14" fillId="0" borderId="10" xfId="0" applyFont="1" applyBorder="1" applyAlignment="1">
      <alignment vertical="center" wrapText="1"/>
    </xf>
    <xf numFmtId="0" fontId="11" fillId="32"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4" fillId="0" borderId="13" xfId="0" applyFont="1" applyBorder="1" applyAlignment="1">
      <alignment vertical="center" wrapText="1"/>
    </xf>
    <xf numFmtId="0" fontId="11" fillId="0" borderId="0" xfId="0" applyFont="1" applyAlignment="1">
      <alignment vertical="center"/>
    </xf>
    <xf numFmtId="0" fontId="11" fillId="34" borderId="14"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Border="1" applyAlignment="1">
      <alignment horizontal="center" vertical="center" textRotation="90" wrapTex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15" xfId="0" applyFont="1" applyBorder="1" applyAlignment="1">
      <alignment horizontal="left" vertical="center" wrapText="1"/>
    </xf>
    <xf numFmtId="0" fontId="11" fillId="0" borderId="0" xfId="0" applyFont="1" applyAlignment="1">
      <alignment horizontal="center" vertical="center"/>
    </xf>
    <xf numFmtId="0" fontId="14" fillId="0" borderId="13" xfId="0" applyFont="1" applyBorder="1" applyAlignment="1">
      <alignment horizontal="left" vertical="center" wrapText="1"/>
    </xf>
    <xf numFmtId="0" fontId="11" fillId="0" borderId="12" xfId="0" applyFont="1" applyFill="1" applyBorder="1" applyAlignment="1">
      <alignment horizontal="center" wrapText="1"/>
    </xf>
    <xf numFmtId="0" fontId="11" fillId="0" borderId="13" xfId="0" applyFont="1" applyBorder="1" applyAlignment="1">
      <alignment horizontal="left" vertical="center" wrapText="1"/>
    </xf>
    <xf numFmtId="0" fontId="11" fillId="0" borderId="16" xfId="0" applyFont="1" applyBorder="1" applyAlignment="1">
      <alignment horizontal="left"/>
    </xf>
    <xf numFmtId="0" fontId="11" fillId="34" borderId="17"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0" borderId="18" xfId="0" applyFont="1" applyFill="1" applyBorder="1" applyAlignment="1">
      <alignment horizontal="center" wrapText="1"/>
    </xf>
    <xf numFmtId="0" fontId="11" fillId="36" borderId="17" xfId="0" applyFont="1" applyFill="1" applyBorder="1" applyAlignment="1">
      <alignment horizontal="center" vertical="center" wrapText="1"/>
    </xf>
    <xf numFmtId="0" fontId="11" fillId="37" borderId="17" xfId="0" applyFont="1" applyFill="1" applyBorder="1" applyAlignment="1">
      <alignment horizontal="center" vertical="center" wrapText="1"/>
    </xf>
    <xf numFmtId="0" fontId="11" fillId="0" borderId="0" xfId="0" applyFont="1" applyAlignment="1">
      <alignment wrapText="1"/>
    </xf>
    <xf numFmtId="0" fontId="11" fillId="0" borderId="0" xfId="0" applyFont="1" applyAlignment="1">
      <alignment/>
    </xf>
    <xf numFmtId="0" fontId="18" fillId="0" borderId="0" xfId="0" applyFont="1" applyBorder="1" applyAlignment="1">
      <alignment horizontal="left" vertical="center"/>
    </xf>
    <xf numFmtId="0" fontId="17" fillId="0" borderId="0" xfId="0" applyFont="1" applyBorder="1" applyAlignment="1">
      <alignment horizontal="center" vertical="center"/>
    </xf>
    <xf numFmtId="0" fontId="10" fillId="0" borderId="0" xfId="0" applyFont="1" applyBorder="1" applyAlignment="1">
      <alignment vertical="center" wrapText="1"/>
    </xf>
    <xf numFmtId="0" fontId="11" fillId="38" borderId="14" xfId="0" applyFont="1" applyFill="1" applyBorder="1" applyAlignment="1">
      <alignment horizontal="center" vertical="center" wrapText="1"/>
    </xf>
    <xf numFmtId="0" fontId="11" fillId="36" borderId="19" xfId="0" applyFont="1" applyFill="1" applyBorder="1" applyAlignment="1">
      <alignment horizontal="center" vertical="center" wrapText="1"/>
    </xf>
    <xf numFmtId="0" fontId="14" fillId="0" borderId="20" xfId="0" applyFont="1" applyBorder="1" applyAlignment="1">
      <alignment vertical="center" wrapText="1"/>
    </xf>
    <xf numFmtId="0" fontId="11" fillId="34" borderId="2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5" borderId="2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1" fillId="38" borderId="21"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0" fillId="0" borderId="24" xfId="0" applyFont="1" applyFill="1" applyBorder="1" applyAlignment="1">
      <alignment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1" fillId="32" borderId="22"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5" borderId="30" xfId="0" applyFont="1" applyFill="1" applyBorder="1" applyAlignment="1">
      <alignment horizontal="center" vertical="center" wrapText="1"/>
    </xf>
    <xf numFmtId="0" fontId="11" fillId="38"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0" fillId="0" borderId="32" xfId="0" applyFont="1" applyFill="1" applyBorder="1" applyAlignment="1">
      <alignment horizontal="center" vertical="center"/>
    </xf>
    <xf numFmtId="0" fontId="10" fillId="0" borderId="28" xfId="0" applyFont="1" applyFill="1" applyBorder="1" applyAlignment="1">
      <alignment horizontal="center" vertical="center" wrapText="1"/>
    </xf>
    <xf numFmtId="0" fontId="21" fillId="0" borderId="0" xfId="0" applyFont="1" applyBorder="1" applyAlignment="1">
      <alignment horizontal="left" vertical="center"/>
    </xf>
    <xf numFmtId="0" fontId="16" fillId="0" borderId="0" xfId="0" applyFont="1" applyBorder="1" applyAlignment="1">
      <alignment horizontal="left" vertical="center"/>
    </xf>
    <xf numFmtId="0" fontId="11" fillId="32" borderId="30" xfId="0" applyFont="1" applyFill="1" applyBorder="1" applyAlignment="1">
      <alignment horizontal="center" vertical="center" wrapText="1"/>
    </xf>
    <xf numFmtId="0" fontId="10" fillId="0" borderId="33" xfId="0" applyFont="1" applyBorder="1" applyAlignment="1">
      <alignment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1" fillId="32" borderId="36" xfId="0" applyFont="1" applyFill="1" applyBorder="1" applyAlignment="1">
      <alignment horizontal="center" vertical="center" wrapText="1"/>
    </xf>
    <xf numFmtId="0" fontId="11" fillId="38"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8" borderId="39" xfId="0" applyFont="1" applyFill="1" applyBorder="1" applyAlignment="1">
      <alignment horizontal="center" vertical="center" wrapText="1"/>
    </xf>
    <xf numFmtId="0" fontId="11" fillId="32" borderId="40" xfId="0" applyFont="1" applyFill="1" applyBorder="1" applyAlignment="1">
      <alignment horizontal="center" vertical="center" wrapText="1"/>
    </xf>
    <xf numFmtId="0" fontId="11" fillId="38" borderId="41" xfId="0" applyFont="1" applyFill="1" applyBorder="1" applyAlignment="1">
      <alignment horizontal="center" vertical="center" wrapText="1"/>
    </xf>
    <xf numFmtId="0" fontId="10" fillId="0" borderId="42" xfId="0" applyFont="1" applyFill="1" applyBorder="1" applyAlignment="1">
      <alignment horizontal="center" vertical="center"/>
    </xf>
    <xf numFmtId="0" fontId="11" fillId="34" borderId="36"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0" fillId="0" borderId="43" xfId="0" applyFont="1" applyFill="1" applyBorder="1" applyAlignment="1">
      <alignment horizontal="center" vertical="center"/>
    </xf>
    <xf numFmtId="0" fontId="11" fillId="34" borderId="37"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41" xfId="0" applyFont="1" applyFill="1" applyBorder="1" applyAlignment="1">
      <alignment horizontal="center" vertical="center" wrapText="1"/>
    </xf>
    <xf numFmtId="0" fontId="10" fillId="0" borderId="44" xfId="0" applyFont="1" applyBorder="1" applyAlignment="1">
      <alignment vertical="center" wrapText="1"/>
    </xf>
    <xf numFmtId="0" fontId="10" fillId="0" borderId="24" xfId="0" applyFont="1" applyBorder="1" applyAlignment="1">
      <alignment vertical="center" wrapText="1"/>
    </xf>
    <xf numFmtId="0" fontId="11" fillId="0" borderId="42"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19"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14" xfId="0" applyFont="1" applyFill="1" applyBorder="1" applyAlignment="1">
      <alignment horizontal="center" vertical="center" wrapText="1"/>
    </xf>
    <xf numFmtId="0" fontId="11" fillId="37" borderId="21" xfId="0" applyFont="1" applyFill="1" applyBorder="1" applyAlignment="1">
      <alignment horizontal="center" vertical="center" wrapText="1"/>
    </xf>
    <xf numFmtId="0" fontId="11" fillId="0" borderId="45" xfId="0" applyFont="1" applyBorder="1" applyAlignment="1">
      <alignment vertical="center" wrapText="1"/>
    </xf>
    <xf numFmtId="0" fontId="11" fillId="34" borderId="46" xfId="0" applyFont="1" applyFill="1" applyBorder="1" applyAlignment="1">
      <alignment horizontal="center" vertical="center" wrapText="1"/>
    </xf>
    <xf numFmtId="0" fontId="11" fillId="0" borderId="34" xfId="0" applyFont="1" applyFill="1" applyBorder="1" applyAlignment="1">
      <alignment horizontal="center" wrapText="1"/>
    </xf>
    <xf numFmtId="0" fontId="11" fillId="36" borderId="47"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0" borderId="10" xfId="0" applyFont="1" applyFill="1" applyBorder="1" applyAlignment="1">
      <alignment horizontal="center" wrapText="1"/>
    </xf>
    <xf numFmtId="0" fontId="11" fillId="0" borderId="13" xfId="0" applyFont="1" applyFill="1" applyBorder="1" applyAlignment="1">
      <alignment horizontal="center" wrapText="1"/>
    </xf>
    <xf numFmtId="0" fontId="11" fillId="0" borderId="16" xfId="0" applyFont="1" applyFill="1" applyBorder="1" applyAlignment="1">
      <alignment horizontal="center" wrapText="1"/>
    </xf>
    <xf numFmtId="0" fontId="11" fillId="38" borderId="31" xfId="0" applyFont="1" applyFill="1" applyBorder="1" applyAlignment="1">
      <alignment horizontal="center" vertical="center" wrapText="1"/>
    </xf>
    <xf numFmtId="0" fontId="11" fillId="38" borderId="19" xfId="0" applyFont="1" applyFill="1" applyBorder="1" applyAlignment="1">
      <alignment horizontal="center" vertical="center" wrapText="1"/>
    </xf>
    <xf numFmtId="0" fontId="11" fillId="38" borderId="47" xfId="0" applyFont="1" applyFill="1" applyBorder="1" applyAlignment="1">
      <alignment horizontal="center" vertical="center" wrapText="1"/>
    </xf>
    <xf numFmtId="0" fontId="11" fillId="38" borderId="48" xfId="0" applyFont="1" applyFill="1" applyBorder="1" applyAlignment="1">
      <alignment horizontal="center" vertical="center" wrapText="1"/>
    </xf>
    <xf numFmtId="0" fontId="11" fillId="0" borderId="42" xfId="0" applyFont="1" applyBorder="1" applyAlignment="1">
      <alignment horizontal="center" vertical="center" wrapText="1"/>
    </xf>
    <xf numFmtId="0" fontId="11" fillId="0" borderId="0" xfId="0" applyFont="1" applyBorder="1" applyAlignment="1">
      <alignment horizontal="center" vertical="center"/>
    </xf>
    <xf numFmtId="1" fontId="11" fillId="0" borderId="11" xfId="0" applyNumberFormat="1" applyFont="1" applyBorder="1" applyAlignment="1">
      <alignment horizontal="center" vertical="center" wrapText="1"/>
    </xf>
    <xf numFmtId="1" fontId="11" fillId="0" borderId="49" xfId="0" applyNumberFormat="1" applyFont="1" applyFill="1" applyBorder="1" applyAlignment="1">
      <alignment horizontal="center" wrapText="1"/>
    </xf>
    <xf numFmtId="0" fontId="11" fillId="0" borderId="0" xfId="0" applyFont="1" applyAlignment="1">
      <alignment horizontal="center" wrapText="1"/>
    </xf>
    <xf numFmtId="0" fontId="10" fillId="39" borderId="15" xfId="0" applyFont="1" applyFill="1" applyBorder="1" applyAlignment="1">
      <alignment horizontal="center" vertical="center" wrapText="1"/>
    </xf>
    <xf numFmtId="1" fontId="11" fillId="0" borderId="30" xfId="0" applyNumberFormat="1" applyFont="1" applyBorder="1" applyAlignment="1">
      <alignment horizontal="center" vertical="center" wrapText="1"/>
    </xf>
    <xf numFmtId="1" fontId="10" fillId="0" borderId="32" xfId="0" applyNumberFormat="1" applyFont="1" applyBorder="1" applyAlignment="1">
      <alignment horizontal="center" vertical="center"/>
    </xf>
    <xf numFmtId="1" fontId="10" fillId="0" borderId="28" xfId="0" applyNumberFormat="1" applyFont="1" applyBorder="1" applyAlignment="1">
      <alignment horizontal="center" vertical="center"/>
    </xf>
    <xf numFmtId="1" fontId="10" fillId="0" borderId="32" xfId="0" applyNumberFormat="1" applyFont="1" applyFill="1" applyBorder="1" applyAlignment="1">
      <alignment horizontal="center" vertical="center"/>
    </xf>
    <xf numFmtId="1" fontId="10" fillId="0" borderId="28" xfId="0" applyNumberFormat="1" applyFont="1" applyFill="1" applyBorder="1" applyAlignment="1">
      <alignment horizontal="center" vertical="center"/>
    </xf>
    <xf numFmtId="0" fontId="10" fillId="34" borderId="50"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8" borderId="50" xfId="0" applyFont="1" applyFill="1" applyBorder="1" applyAlignment="1">
      <alignment horizontal="center" vertical="center" wrapText="1"/>
    </xf>
    <xf numFmtId="0" fontId="10" fillId="39" borderId="51" xfId="0" applyFont="1" applyFill="1" applyBorder="1" applyAlignment="1">
      <alignment horizontal="center" vertical="center" wrapText="1"/>
    </xf>
    <xf numFmtId="1" fontId="11" fillId="0" borderId="39" xfId="0" applyNumberFormat="1" applyFont="1" applyBorder="1" applyAlignment="1">
      <alignment horizontal="center" vertical="center" wrapText="1"/>
    </xf>
    <xf numFmtId="0" fontId="11" fillId="34" borderId="50"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8" borderId="5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0" fillId="0" borderId="0" xfId="0" applyFont="1" applyBorder="1" applyAlignment="1">
      <alignment horizontal="left" vertical="center" wrapText="1"/>
    </xf>
    <xf numFmtId="0" fontId="11" fillId="0" borderId="0" xfId="0" applyFont="1" applyBorder="1" applyAlignment="1">
      <alignment horizontal="center" vertical="center" textRotation="90"/>
    </xf>
    <xf numFmtId="0" fontId="11" fillId="0" borderId="0" xfId="0" applyFont="1" applyBorder="1" applyAlignment="1">
      <alignment horizontal="left"/>
    </xf>
    <xf numFmtId="0" fontId="11" fillId="0" borderId="0" xfId="0" applyFont="1" applyFill="1" applyBorder="1" applyAlignment="1">
      <alignment horizontal="center" wrapText="1"/>
    </xf>
    <xf numFmtId="0" fontId="19" fillId="0" borderId="0" xfId="0" applyFont="1" applyBorder="1" applyAlignment="1">
      <alignment vertical="center"/>
    </xf>
    <xf numFmtId="1" fontId="11" fillId="0" borderId="14" xfId="0" applyNumberFormat="1" applyFont="1" applyFill="1" applyBorder="1" applyAlignment="1">
      <alignment horizontal="center" wrapText="1"/>
    </xf>
    <xf numFmtId="1" fontId="11" fillId="0" borderId="48" xfId="0" applyNumberFormat="1" applyFont="1" applyFill="1" applyBorder="1" applyAlignment="1">
      <alignment horizontal="center" wrapText="1"/>
    </xf>
    <xf numFmtId="1" fontId="11" fillId="0" borderId="39" xfId="0" applyNumberFormat="1" applyFont="1" applyFill="1" applyBorder="1" applyAlignment="1">
      <alignment horizontal="center" wrapText="1"/>
    </xf>
    <xf numFmtId="1" fontId="11" fillId="0" borderId="53" xfId="0" applyNumberFormat="1" applyFont="1" applyFill="1" applyBorder="1" applyAlignment="1">
      <alignment horizontal="center" wrapText="1"/>
    </xf>
    <xf numFmtId="0" fontId="77" fillId="0" borderId="0" xfId="0" applyFont="1" applyAlignment="1">
      <alignment horizontal="center" vertical="center" wrapText="1"/>
    </xf>
    <xf numFmtId="0" fontId="77" fillId="0" borderId="0" xfId="0" applyFont="1" applyAlignment="1">
      <alignment vertical="center" wrapText="1"/>
    </xf>
    <xf numFmtId="0" fontId="1" fillId="0" borderId="54" xfId="0" applyFont="1" applyBorder="1" applyAlignment="1">
      <alignment horizontal="center" vertical="center" textRotation="90" wrapText="1"/>
    </xf>
    <xf numFmtId="0" fontId="1" fillId="0" borderId="46" xfId="0" applyFont="1" applyBorder="1" applyAlignment="1">
      <alignment horizontal="center" vertical="center" textRotation="90" wrapText="1"/>
    </xf>
    <xf numFmtId="0" fontId="78" fillId="0" borderId="0" xfId="0" applyFont="1" applyAlignment="1">
      <alignment horizontal="left" vertical="center"/>
    </xf>
    <xf numFmtId="0" fontId="22" fillId="0" borderId="0" xfId="0" applyFont="1" applyBorder="1" applyAlignment="1">
      <alignment horizontal="center" vertical="center" wrapText="1"/>
    </xf>
    <xf numFmtId="0" fontId="22" fillId="0" borderId="0" xfId="0" applyFont="1" applyBorder="1" applyAlignment="1">
      <alignment horizontal="center" wrapText="1"/>
    </xf>
    <xf numFmtId="0" fontId="22" fillId="0" borderId="0" xfId="0" applyFont="1" applyAlignment="1">
      <alignment horizontal="center" wrapText="1"/>
    </xf>
    <xf numFmtId="0" fontId="22" fillId="0" borderId="0" xfId="0" applyFont="1" applyAlignment="1">
      <alignment wrapText="1"/>
    </xf>
    <xf numFmtId="0" fontId="22" fillId="0" borderId="0" xfId="0" applyFont="1" applyAlignment="1">
      <alignment vertical="center" wrapText="1"/>
    </xf>
    <xf numFmtId="0" fontId="16" fillId="0" borderId="0" xfId="0" applyFont="1" applyAlignment="1">
      <alignment horizontal="left" vertical="center"/>
    </xf>
    <xf numFmtId="0" fontId="23" fillId="0" borderId="0" xfId="0" applyFont="1" applyAlignment="1">
      <alignment horizontal="center" vertical="center"/>
    </xf>
    <xf numFmtId="0" fontId="16" fillId="0" borderId="0" xfId="0" applyFont="1" applyAlignment="1">
      <alignment horizontal="center" vertical="center"/>
    </xf>
    <xf numFmtId="0" fontId="16" fillId="0" borderId="0" xfId="0" applyFont="1" applyFill="1" applyAlignment="1">
      <alignment horizontal="left" vertical="center"/>
    </xf>
    <xf numFmtId="0" fontId="15" fillId="0" borderId="0" xfId="0" applyFont="1" applyAlignment="1">
      <alignment/>
    </xf>
    <xf numFmtId="0" fontId="0" fillId="0" borderId="54" xfId="0" applyFont="1" applyBorder="1" applyAlignment="1">
      <alignment horizontal="left" vertical="center" wrapText="1"/>
    </xf>
    <xf numFmtId="0" fontId="0" fillId="0" borderId="38" xfId="0" applyFont="1" applyBorder="1" applyAlignment="1">
      <alignment horizontal="left" vertical="center" wrapText="1"/>
    </xf>
    <xf numFmtId="0" fontId="0" fillId="0" borderId="0" xfId="0" applyFont="1" applyBorder="1" applyAlignment="1">
      <alignment wrapText="1"/>
    </xf>
    <xf numFmtId="0" fontId="0" fillId="0" borderId="46" xfId="0" applyFont="1" applyBorder="1" applyAlignment="1">
      <alignment horizontal="left" vertical="center" wrapText="1"/>
    </xf>
    <xf numFmtId="0" fontId="10" fillId="40" borderId="50" xfId="0" applyFont="1" applyFill="1" applyBorder="1" applyAlignment="1">
      <alignment horizontal="center" vertical="center" wrapText="1"/>
    </xf>
    <xf numFmtId="0" fontId="10" fillId="41" borderId="50" xfId="0" applyFont="1" applyFill="1" applyBorder="1" applyAlignment="1">
      <alignment horizontal="center" vertical="center" wrapText="1"/>
    </xf>
    <xf numFmtId="0" fontId="79" fillId="0" borderId="0" xfId="0" applyFont="1" applyBorder="1" applyAlignment="1">
      <alignment vertical="center"/>
    </xf>
    <xf numFmtId="0" fontId="22" fillId="0" borderId="0" xfId="0" applyFont="1" applyBorder="1" applyAlignment="1">
      <alignment vertical="center"/>
    </xf>
    <xf numFmtId="0" fontId="80" fillId="0" borderId="0" xfId="0" applyFont="1" applyAlignment="1">
      <alignment horizontal="left" vertical="top" wrapText="1"/>
    </xf>
    <xf numFmtId="1" fontId="21" fillId="0" borderId="0" xfId="0" applyNumberFormat="1" applyFont="1" applyBorder="1" applyAlignment="1">
      <alignment horizontal="left" vertical="center"/>
    </xf>
    <xf numFmtId="1" fontId="18" fillId="0" borderId="0" xfId="0" applyNumberFormat="1" applyFont="1" applyBorder="1" applyAlignment="1">
      <alignment horizontal="left" vertical="center"/>
    </xf>
    <xf numFmtId="1" fontId="77" fillId="0" borderId="0" xfId="0" applyNumberFormat="1" applyFont="1" applyAlignment="1">
      <alignment vertical="center" wrapText="1"/>
    </xf>
    <xf numFmtId="1" fontId="11" fillId="0" borderId="0" xfId="0" applyNumberFormat="1" applyFont="1" applyAlignment="1">
      <alignment vertical="center" wrapText="1"/>
    </xf>
    <xf numFmtId="1" fontId="16" fillId="0" borderId="0" xfId="0" applyNumberFormat="1" applyFont="1" applyBorder="1" applyAlignment="1">
      <alignment horizontal="left" vertical="center"/>
    </xf>
    <xf numFmtId="1" fontId="10" fillId="0" borderId="0" xfId="0" applyNumberFormat="1" applyFont="1" applyFill="1" applyAlignment="1">
      <alignment vertical="center"/>
    </xf>
    <xf numFmtId="1" fontId="79" fillId="0" borderId="0" xfId="0" applyNumberFormat="1" applyFont="1" applyBorder="1" applyAlignment="1">
      <alignment vertical="center"/>
    </xf>
    <xf numFmtId="1" fontId="11" fillId="0" borderId="0" xfId="0" applyNumberFormat="1" applyFont="1" applyAlignment="1">
      <alignment horizontal="center" vertical="center"/>
    </xf>
    <xf numFmtId="1" fontId="11" fillId="0" borderId="0" xfId="0" applyNumberFormat="1" applyFont="1" applyAlignment="1">
      <alignment/>
    </xf>
    <xf numFmtId="1" fontId="2" fillId="0" borderId="0" xfId="0" applyNumberFormat="1" applyFont="1" applyAlignment="1">
      <alignment wrapText="1"/>
    </xf>
    <xf numFmtId="0" fontId="11" fillId="42" borderId="0" xfId="0" applyFont="1" applyFill="1" applyAlignment="1">
      <alignment vertical="center" wrapText="1"/>
    </xf>
    <xf numFmtId="1" fontId="2" fillId="0" borderId="0" xfId="0" applyNumberFormat="1" applyFont="1" applyAlignment="1">
      <alignment horizontal="center" wrapText="1"/>
    </xf>
    <xf numFmtId="0" fontId="1" fillId="0" borderId="55" xfId="0" applyFont="1" applyBorder="1" applyAlignment="1">
      <alignment vertical="center" wrapText="1"/>
    </xf>
    <xf numFmtId="0" fontId="2" fillId="0" borderId="12" xfId="0" applyFont="1" applyBorder="1" applyAlignment="1">
      <alignment wrapText="1"/>
    </xf>
    <xf numFmtId="0" fontId="4" fillId="0" borderId="12" xfId="0" applyFont="1" applyBorder="1" applyAlignment="1">
      <alignment vertical="center" wrapText="1"/>
    </xf>
    <xf numFmtId="0" fontId="2" fillId="0" borderId="18" xfId="0" applyFont="1" applyBorder="1" applyAlignment="1">
      <alignment wrapText="1"/>
    </xf>
    <xf numFmtId="0" fontId="11" fillId="0" borderId="31" xfId="0" applyFont="1" applyBorder="1" applyAlignment="1">
      <alignment vertical="center" wrapText="1"/>
    </xf>
    <xf numFmtId="0" fontId="11" fillId="0" borderId="56" xfId="0" applyFont="1" applyBorder="1" applyAlignment="1">
      <alignment vertical="center" wrapText="1"/>
    </xf>
    <xf numFmtId="0" fontId="11" fillId="0" borderId="29" xfId="0" applyFont="1" applyBorder="1" applyAlignment="1">
      <alignment vertical="center" wrapText="1"/>
    </xf>
    <xf numFmtId="0" fontId="0" fillId="0" borderId="11" xfId="0" applyFont="1" applyBorder="1" applyAlignment="1">
      <alignment/>
    </xf>
    <xf numFmtId="0" fontId="0" fillId="0" borderId="11" xfId="0" applyBorder="1" applyAlignment="1">
      <alignment/>
    </xf>
    <xf numFmtId="169" fontId="11" fillId="0" borderId="57" xfId="47" applyNumberFormat="1" applyFont="1" applyFill="1" applyBorder="1" applyAlignment="1">
      <alignment vertical="center" wrapText="1"/>
    </xf>
    <xf numFmtId="169" fontId="11" fillId="0" borderId="0" xfId="47" applyNumberFormat="1" applyFont="1" applyFill="1" applyBorder="1" applyAlignment="1">
      <alignment vertical="center" wrapText="1"/>
    </xf>
    <xf numFmtId="169" fontId="11" fillId="0" borderId="58" xfId="47" applyNumberFormat="1" applyFont="1" applyFill="1" applyBorder="1" applyAlignment="1">
      <alignment vertical="center" wrapText="1"/>
    </xf>
    <xf numFmtId="169" fontId="11" fillId="0" borderId="0" xfId="0" applyNumberFormat="1" applyFont="1" applyAlignment="1">
      <alignment vertical="center" wrapText="1"/>
    </xf>
    <xf numFmtId="169" fontId="11" fillId="0" borderId="56" xfId="47" applyNumberFormat="1" applyFont="1" applyFill="1" applyBorder="1" applyAlignment="1">
      <alignment vertical="center" wrapText="1"/>
    </xf>
    <xf numFmtId="169" fontId="11" fillId="0" borderId="29" xfId="47" applyNumberFormat="1" applyFont="1" applyFill="1" applyBorder="1" applyAlignment="1">
      <alignment vertical="center" wrapText="1"/>
    </xf>
    <xf numFmtId="0" fontId="77" fillId="43" borderId="0" xfId="0" applyFont="1" applyFill="1" applyAlignment="1">
      <alignment vertical="center" wrapText="1"/>
    </xf>
    <xf numFmtId="0" fontId="26" fillId="0" borderId="59" xfId="0" applyFont="1" applyBorder="1" applyAlignment="1">
      <alignment vertical="center" wrapText="1"/>
    </xf>
    <xf numFmtId="0" fontId="26" fillId="0" borderId="60" xfId="0" applyFont="1" applyBorder="1" applyAlignment="1">
      <alignment vertical="center" wrapText="1"/>
    </xf>
    <xf numFmtId="0" fontId="26" fillId="0" borderId="45" xfId="0" applyFont="1" applyBorder="1" applyAlignment="1">
      <alignment vertical="center" wrapText="1"/>
    </xf>
    <xf numFmtId="0" fontId="25" fillId="0" borderId="34"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6" xfId="0" applyFont="1" applyBorder="1" applyAlignment="1">
      <alignment horizontal="center" vertical="center" wrapText="1"/>
    </xf>
    <xf numFmtId="0" fontId="81" fillId="0" borderId="0" xfId="0" applyFont="1" applyAlignment="1">
      <alignment horizontal="center" vertical="center" wrapText="1"/>
    </xf>
    <xf numFmtId="0" fontId="82" fillId="0" borderId="0" xfId="0" applyFont="1" applyAlignment="1">
      <alignment horizontal="center" vertical="center" wrapText="1"/>
    </xf>
    <xf numFmtId="0" fontId="83" fillId="0" borderId="0" xfId="0" applyFont="1" applyAlignment="1">
      <alignment horizontal="center" vertical="center" wrapText="1"/>
    </xf>
    <xf numFmtId="0" fontId="84" fillId="0" borderId="0" xfId="0" applyFont="1" applyAlignment="1">
      <alignment horizontal="center" vertical="center"/>
    </xf>
    <xf numFmtId="0" fontId="85" fillId="0" borderId="0" xfId="0" applyFont="1" applyBorder="1" applyAlignment="1">
      <alignment vertical="center"/>
    </xf>
    <xf numFmtId="0" fontId="15" fillId="0" borderId="0" xfId="0" applyFont="1" applyBorder="1" applyAlignment="1">
      <alignment vertical="center"/>
    </xf>
    <xf numFmtId="0" fontId="11" fillId="0" borderId="61" xfId="0" applyFont="1" applyBorder="1" applyAlignment="1">
      <alignment horizontal="center" vertical="center" textRotation="90"/>
    </xf>
    <xf numFmtId="0" fontId="11" fillId="0" borderId="62" xfId="0" applyFont="1" applyBorder="1" applyAlignment="1">
      <alignment textRotation="90"/>
    </xf>
    <xf numFmtId="0" fontId="11" fillId="0" borderId="63" xfId="0" applyFont="1" applyBorder="1" applyAlignment="1">
      <alignment textRotation="90"/>
    </xf>
    <xf numFmtId="0" fontId="11" fillId="0" borderId="62" xfId="0" applyFont="1" applyBorder="1" applyAlignment="1">
      <alignment horizontal="center" vertical="center" textRotation="90" wrapText="1"/>
    </xf>
    <xf numFmtId="0" fontId="11" fillId="0" borderId="63" xfId="0" applyFont="1" applyBorder="1" applyAlignment="1">
      <alignment horizontal="center" vertical="center" textRotation="90" wrapText="1"/>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77" fillId="0" borderId="0" xfId="0" applyFont="1" applyAlignment="1">
      <alignment horizontal="right" vertical="center" wrapText="1"/>
    </xf>
    <xf numFmtId="0" fontId="86" fillId="0" borderId="0" xfId="0" applyFont="1" applyBorder="1" applyAlignment="1">
      <alignment vertical="center"/>
    </xf>
    <xf numFmtId="1" fontId="10" fillId="0" borderId="50" xfId="0" applyNumberFormat="1" applyFont="1" applyBorder="1" applyAlignment="1">
      <alignment horizontal="center" vertical="center" wrapText="1"/>
    </xf>
    <xf numFmtId="0" fontId="10" fillId="0" borderId="51" xfId="0" applyFont="1" applyBorder="1" applyAlignment="1">
      <alignment horizontal="center" vertical="center" wrapText="1"/>
    </xf>
    <xf numFmtId="0" fontId="19" fillId="0" borderId="0" xfId="0" applyFont="1" applyBorder="1" applyAlignment="1">
      <alignment vertical="center"/>
    </xf>
    <xf numFmtId="0" fontId="10" fillId="0" borderId="67" xfId="0" applyFont="1" applyFill="1" applyBorder="1" applyAlignment="1">
      <alignment horizontal="center" vertical="center" wrapText="1"/>
    </xf>
    <xf numFmtId="0" fontId="10" fillId="0" borderId="61" xfId="0" applyFont="1" applyBorder="1" applyAlignment="1">
      <alignment horizontal="center"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77" fillId="0" borderId="0" xfId="0" applyFont="1" applyAlignment="1">
      <alignment vertical="center" wrapText="1"/>
    </xf>
    <xf numFmtId="0" fontId="87" fillId="0" borderId="0" xfId="0" applyFont="1" applyAlignment="1">
      <alignment vertical="center" wrapText="1"/>
    </xf>
    <xf numFmtId="1" fontId="10" fillId="0" borderId="27" xfId="0" applyNumberFormat="1" applyFont="1" applyBorder="1" applyAlignment="1">
      <alignment horizontal="center" vertical="center"/>
    </xf>
    <xf numFmtId="1" fontId="10" fillId="0" borderId="26" xfId="0" applyNumberFormat="1" applyFont="1" applyBorder="1" applyAlignment="1">
      <alignment horizontal="center" vertical="center"/>
    </xf>
    <xf numFmtId="0" fontId="10" fillId="0" borderId="70" xfId="0" applyFont="1" applyFill="1" applyBorder="1" applyAlignment="1">
      <alignment horizontal="center" vertical="center" wrapText="1"/>
    </xf>
    <xf numFmtId="1" fontId="10" fillId="0" borderId="17" xfId="0" applyNumberFormat="1" applyFont="1" applyBorder="1" applyAlignment="1">
      <alignment horizontal="center" vertical="center" wrapText="1"/>
    </xf>
    <xf numFmtId="0" fontId="10" fillId="0" borderId="53" xfId="0" applyFont="1" applyBorder="1" applyAlignment="1">
      <alignment horizontal="center" vertical="center" wrapText="1"/>
    </xf>
    <xf numFmtId="0" fontId="11" fillId="0" borderId="50" xfId="0" applyFont="1" applyBorder="1" applyAlignment="1">
      <alignment horizontal="left" vertical="center" wrapText="1"/>
    </xf>
    <xf numFmtId="0" fontId="11" fillId="0" borderId="32" xfId="0" applyFont="1" applyBorder="1" applyAlignment="1">
      <alignment horizontal="left" vertical="center" wrapText="1"/>
    </xf>
    <xf numFmtId="0" fontId="11" fillId="0" borderId="17" xfId="0" applyFont="1" applyBorder="1" applyAlignment="1">
      <alignment horizontal="left" vertical="center"/>
    </xf>
    <xf numFmtId="0" fontId="11" fillId="0" borderId="54" xfId="0" applyFont="1" applyBorder="1" applyAlignment="1">
      <alignment horizontal="center" vertical="center" textRotation="90" wrapText="1"/>
    </xf>
    <xf numFmtId="0" fontId="0" fillId="0" borderId="46" xfId="0" applyBorder="1" applyAlignment="1">
      <alignment horizontal="center" vertical="center" textRotation="90"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2" fillId="0" borderId="19" xfId="0" applyFont="1" applyBorder="1" applyAlignment="1">
      <alignment horizontal="center" wrapText="1"/>
    </xf>
    <xf numFmtId="0" fontId="2" fillId="0" borderId="14" xfId="0" applyFont="1" applyBorder="1" applyAlignment="1">
      <alignment horizontal="center" wrapText="1"/>
    </xf>
    <xf numFmtId="0" fontId="2" fillId="0" borderId="47" xfId="0" applyFont="1" applyBorder="1" applyAlignment="1">
      <alignment horizontal="center" wrapText="1"/>
    </xf>
    <xf numFmtId="0" fontId="2" fillId="0" borderId="48" xfId="0" applyFont="1" applyBorder="1" applyAlignment="1">
      <alignment horizont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38" xfId="0" applyFont="1" applyBorder="1" applyAlignment="1">
      <alignment vertical="center" wrapText="1"/>
    </xf>
    <xf numFmtId="0" fontId="11" fillId="0" borderId="11" xfId="0" applyFont="1" applyBorder="1" applyAlignment="1">
      <alignment vertical="center" wrapText="1"/>
    </xf>
    <xf numFmtId="0" fontId="11" fillId="0" borderId="46" xfId="0" applyFont="1" applyBorder="1" applyAlignment="1">
      <alignment vertical="center" wrapText="1"/>
    </xf>
    <xf numFmtId="0" fontId="11" fillId="0" borderId="17" xfId="0" applyFont="1" applyBorder="1" applyAlignment="1">
      <alignment vertical="center" wrapText="1"/>
    </xf>
    <xf numFmtId="0" fontId="10" fillId="0" borderId="54" xfId="0" applyFont="1" applyBorder="1" applyAlignment="1">
      <alignment horizontal="center" vertical="center" wrapText="1"/>
    </xf>
    <xf numFmtId="0" fontId="10" fillId="0" borderId="50" xfId="0" applyFont="1" applyBorder="1" applyAlignment="1">
      <alignment horizontal="center" vertical="center" wrapText="1"/>
    </xf>
    <xf numFmtId="0" fontId="11" fillId="0" borderId="44" xfId="0" applyFont="1" applyBorder="1" applyAlignment="1">
      <alignment horizontal="center" vertical="center" textRotation="90"/>
    </xf>
    <xf numFmtId="0" fontId="11" fillId="0" borderId="71" xfId="0" applyFont="1" applyBorder="1" applyAlignment="1">
      <alignment horizontal="center" vertical="center" textRotation="90"/>
    </xf>
    <xf numFmtId="0" fontId="11" fillId="0" borderId="72" xfId="0" applyFont="1" applyBorder="1" applyAlignment="1">
      <alignment horizontal="center" vertical="center" textRotation="90"/>
    </xf>
    <xf numFmtId="0" fontId="88" fillId="0" borderId="0" xfId="0" applyFont="1" applyBorder="1" applyAlignment="1">
      <alignment vertical="center"/>
    </xf>
    <xf numFmtId="0" fontId="11" fillId="0" borderId="61" xfId="0" applyFont="1" applyBorder="1" applyAlignment="1">
      <alignment horizontal="center" vertical="center" textRotation="90" wrapText="1"/>
    </xf>
    <xf numFmtId="0" fontId="79" fillId="0" borderId="73" xfId="0" applyFont="1" applyBorder="1" applyAlignment="1">
      <alignment vertical="center"/>
    </xf>
    <xf numFmtId="0" fontId="11" fillId="0" borderId="11" xfId="0" applyFont="1" applyBorder="1" applyAlignment="1">
      <alignment wrapText="1"/>
    </xf>
    <xf numFmtId="0" fontId="11" fillId="0" borderId="39" xfId="0" applyFont="1" applyBorder="1" applyAlignment="1">
      <alignment wrapText="1"/>
    </xf>
    <xf numFmtId="0" fontId="11" fillId="0" borderId="17" xfId="0" applyFont="1" applyBorder="1" applyAlignment="1">
      <alignment wrapText="1"/>
    </xf>
    <xf numFmtId="0" fontId="11" fillId="0" borderId="53" xfId="0" applyFont="1" applyBorder="1" applyAlignment="1">
      <alignment wrapText="1"/>
    </xf>
    <xf numFmtId="0" fontId="79" fillId="0" borderId="73" xfId="0" applyFont="1" applyBorder="1" applyAlignment="1">
      <alignment wrapText="1"/>
    </xf>
    <xf numFmtId="0" fontId="10" fillId="0" borderId="38"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38" xfId="0" applyFont="1" applyBorder="1" applyAlignment="1">
      <alignment horizontal="left" vertical="center" wrapText="1"/>
    </xf>
    <xf numFmtId="0" fontId="11" fillId="0" borderId="11" xfId="0" applyFont="1" applyBorder="1" applyAlignment="1">
      <alignment horizontal="left" vertical="center" wrapText="1"/>
    </xf>
    <xf numFmtId="0" fontId="4" fillId="0" borderId="11" xfId="0" applyFont="1" applyBorder="1" applyAlignment="1">
      <alignment horizontal="center" vertical="center" wrapText="1"/>
    </xf>
    <xf numFmtId="0" fontId="2" fillId="0" borderId="11" xfId="0" applyFont="1" applyBorder="1" applyAlignment="1">
      <alignment horizontal="center" wrapText="1"/>
    </xf>
    <xf numFmtId="0" fontId="10" fillId="0" borderId="46"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23"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1" xfId="0" applyFont="1" applyFill="1" applyBorder="1" applyAlignment="1">
      <alignment horizontal="center" vertical="center"/>
    </xf>
    <xf numFmtId="0" fontId="2" fillId="0" borderId="17" xfId="0" applyFont="1" applyBorder="1" applyAlignment="1">
      <alignment horizontal="center" wrapText="1"/>
    </xf>
    <xf numFmtId="0" fontId="0" fillId="0" borderId="17" xfId="0" applyFont="1" applyBorder="1" applyAlignment="1">
      <alignment horizontal="left" vertical="center" wrapText="1" indent="1"/>
    </xf>
    <xf numFmtId="0" fontId="0" fillId="0" borderId="47" xfId="0" applyFont="1" applyBorder="1" applyAlignment="1">
      <alignment horizontal="left" vertical="center" wrapText="1" indent="1"/>
    </xf>
    <xf numFmtId="0" fontId="0" fillId="0" borderId="33" xfId="0" applyFont="1" applyBorder="1" applyAlignment="1">
      <alignment wrapText="1"/>
    </xf>
    <xf numFmtId="0" fontId="0" fillId="0" borderId="43" xfId="0" applyFont="1" applyBorder="1" applyAlignment="1">
      <alignment wrapText="1"/>
    </xf>
    <xf numFmtId="0" fontId="0" fillId="0" borderId="26" xfId="0" applyFont="1" applyBorder="1" applyAlignment="1">
      <alignment wrapText="1"/>
    </xf>
    <xf numFmtId="0" fontId="0" fillId="0" borderId="47" xfId="0" applyFont="1" applyBorder="1" applyAlignment="1">
      <alignment horizontal="left" vertical="center" wrapText="1"/>
    </xf>
    <xf numFmtId="0" fontId="0" fillId="0" borderId="75"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76"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indent="1"/>
    </xf>
    <xf numFmtId="0" fontId="0" fillId="0" borderId="19" xfId="0" applyFont="1" applyBorder="1" applyAlignment="1">
      <alignment horizontal="left" vertical="center" wrapText="1" indent="1"/>
    </xf>
    <xf numFmtId="0" fontId="0" fillId="0" borderId="50" xfId="0" applyFont="1" applyBorder="1" applyAlignment="1">
      <alignment horizontal="left" vertical="center" wrapText="1" indent="1"/>
    </xf>
    <xf numFmtId="0" fontId="0" fillId="0" borderId="52" xfId="0" applyFont="1" applyBorder="1" applyAlignment="1">
      <alignment horizontal="left" vertical="center" wrapText="1" indent="1"/>
    </xf>
    <xf numFmtId="0" fontId="0" fillId="0" borderId="52" xfId="0" applyFont="1" applyBorder="1" applyAlignment="1">
      <alignment horizontal="left" vertical="center" wrapText="1"/>
    </xf>
    <xf numFmtId="0" fontId="0" fillId="0" borderId="77" xfId="0" applyFont="1" applyBorder="1" applyAlignment="1">
      <alignment horizontal="left" vertical="center" wrapText="1"/>
    </xf>
    <xf numFmtId="0" fontId="0" fillId="0" borderId="55" xfId="0" applyFont="1" applyBorder="1" applyAlignment="1">
      <alignment horizontal="left" vertical="center" wrapText="1"/>
    </xf>
    <xf numFmtId="0" fontId="0" fillId="0" borderId="50" xfId="0" applyFont="1"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17" xfId="0" applyFont="1" applyBorder="1" applyAlignment="1">
      <alignment horizontal="left" vertical="center" wrapText="1"/>
    </xf>
    <xf numFmtId="0" fontId="0" fillId="0" borderId="17" xfId="0" applyBorder="1" applyAlignment="1">
      <alignment horizontal="left" vertical="center" wrapText="1"/>
    </xf>
    <xf numFmtId="0" fontId="0" fillId="0" borderId="53" xfId="0" applyBorder="1" applyAlignment="1">
      <alignment horizontal="left" vertical="center" wrapText="1"/>
    </xf>
    <xf numFmtId="0" fontId="0" fillId="0" borderId="5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1" xfId="0" applyFont="1" applyBorder="1" applyAlignment="1">
      <alignment horizontal="left" vertical="center" wrapText="1"/>
    </xf>
    <xf numFmtId="0" fontId="0" fillId="0" borderId="11" xfId="0" applyFont="1" applyBorder="1" applyAlignment="1">
      <alignment horizontal="left" vertical="center" wrapText="1"/>
    </xf>
    <xf numFmtId="0" fontId="0" fillId="0" borderId="39" xfId="0" applyFont="1" applyBorder="1" applyAlignment="1">
      <alignment horizontal="left" vertical="center" wrapText="1"/>
    </xf>
    <xf numFmtId="0" fontId="0" fillId="0" borderId="54"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3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24" fillId="0" borderId="78" xfId="0" applyFont="1" applyBorder="1" applyAlignment="1">
      <alignment horizontal="center" vertical="center" wrapText="1"/>
    </xf>
    <xf numFmtId="0" fontId="24" fillId="0" borderId="45"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18" xfId="0" applyFont="1" applyBorder="1" applyAlignment="1">
      <alignment horizontal="center" vertical="center" wrapText="1"/>
    </xf>
    <xf numFmtId="0" fontId="77" fillId="0" borderId="0" xfId="0" applyFont="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Navires &gt; 36 m</a:t>
            </a:r>
          </a:p>
        </c:rich>
      </c:tx>
      <c:layout>
        <c:manualLayout>
          <c:xMode val="factor"/>
          <c:yMode val="factor"/>
          <c:x val="-0.001"/>
          <c:y val="-0.01575"/>
        </c:manualLayout>
      </c:layout>
      <c:spPr>
        <a:noFill/>
        <a:ln w="3175">
          <a:noFill/>
        </a:ln>
      </c:spPr>
    </c:title>
    <c:plotArea>
      <c:layout>
        <c:manualLayout>
          <c:xMode val="edge"/>
          <c:yMode val="edge"/>
          <c:x val="0.0785"/>
          <c:y val="0.138"/>
          <c:w val="0.55075"/>
          <c:h val="0.78425"/>
        </c:manualLayout>
      </c:layout>
      <c:pieChart>
        <c:varyColors val="1"/>
        <c:ser>
          <c:idx val="0"/>
          <c:order val="0"/>
          <c:tx>
            <c:strRef>
              <c:f>'BILAN UMS INDICATEURS SUP'!$AM$7</c:f>
              <c:strCache>
                <c:ptCount val="1"/>
                <c:pt idx="0">
                  <c:v>Service public (Hors marine)</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89736"/>
              </a:solidFill>
              <a:ln w="12700">
                <a:solidFill>
                  <a:srgbClr val="000000"/>
                </a:solidFill>
              </a:ln>
            </c:spPr>
          </c:dPt>
          <c:dPt>
            <c:idx val="1"/>
            <c:spPr>
              <a:solidFill>
                <a:srgbClr val="B8F5F6"/>
              </a:solidFill>
              <a:ln w="12700">
                <a:solidFill>
                  <a:srgbClr val="000000"/>
                </a:solidFill>
              </a:ln>
            </c:spPr>
          </c:dPt>
          <c:dPt>
            <c:idx val="2"/>
            <c:spPr>
              <a:solidFill>
                <a:srgbClr val="538DD5"/>
              </a:solidFill>
              <a:ln w="12700">
                <a:solidFill>
                  <a:srgbClr val="000000"/>
                </a:solidFill>
              </a:ln>
            </c:spPr>
          </c:dPt>
          <c:dPt>
            <c:idx val="3"/>
            <c:spPr>
              <a:solidFill>
                <a:srgbClr val="B6FF9F"/>
              </a:solidFill>
              <a:ln w="12700">
                <a:solidFill>
                  <a:srgbClr val="000000"/>
                </a:solidFill>
              </a:ln>
            </c:spPr>
          </c:dPt>
          <c:dPt>
            <c:idx val="4"/>
            <c:spPr>
              <a:solidFill>
                <a:srgbClr val="BFBFBF"/>
              </a:solidFill>
              <a:ln w="12700">
                <a:solidFill>
                  <a:srgbClr val="000000"/>
                </a:solidFill>
              </a:ln>
            </c:spPr>
          </c:dPt>
          <c:dPt>
            <c:idx val="5"/>
            <c:spPr>
              <a:solidFill>
                <a:srgbClr val="FFFFFF"/>
              </a:solidFill>
              <a:ln w="12700">
                <a:solidFill>
                  <a:srgbClr val="000000"/>
                </a:solidFill>
              </a:ln>
            </c:spPr>
          </c:dPt>
          <c:dLbls>
            <c:numFmt formatCode="General" sourceLinked="1"/>
            <c:showLegendKey val="0"/>
            <c:showVal val="1"/>
            <c:showBubbleSize val="0"/>
            <c:showCatName val="0"/>
            <c:showSerName val="0"/>
            <c:showLeaderLines val="1"/>
            <c:showPercent val="0"/>
          </c:dLbls>
          <c:cat>
            <c:strRef>
              <c:f>'BILAN UMS INDICATEURS SUP'!$C$7:$H$7</c:f>
              <c:strCache/>
            </c:strRef>
          </c:cat>
          <c:val>
            <c:numRef>
              <c:f>'BILAN UMS INDICATEURS SUP'!$C$14:$H$14</c:f>
              <c:numCache/>
            </c:numRef>
          </c:val>
        </c:ser>
      </c:pieChart>
      <c:spPr>
        <a:noFill/>
        <a:ln>
          <a:noFill/>
        </a:ln>
      </c:spPr>
    </c:plotArea>
    <c:legend>
      <c:legendPos val="r"/>
      <c:layout>
        <c:manualLayout>
          <c:xMode val="edge"/>
          <c:yMode val="edge"/>
          <c:x val="0.64275"/>
          <c:y val="0.15125"/>
          <c:w val="0.34075"/>
          <c:h val="0.6535"/>
        </c:manualLayout>
      </c:layout>
      <c:overlay val="0"/>
      <c:spPr>
        <a:noFill/>
        <a:ln w="3175">
          <a:noFill/>
        </a:ln>
      </c:spPr>
      <c:txPr>
        <a:bodyPr vert="horz" rot="0"/>
        <a:lstStyle/>
        <a:p>
          <a:pPr>
            <a:defRPr lang="en-US" cap="none" sz="13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Navires &lt; 36 m </a:t>
            </a:r>
          </a:p>
        </c:rich>
      </c:tx>
      <c:layout>
        <c:manualLayout>
          <c:xMode val="factor"/>
          <c:yMode val="factor"/>
          <c:x val="-0.001"/>
          <c:y val="-0.01575"/>
        </c:manualLayout>
      </c:layout>
      <c:spPr>
        <a:noFill/>
        <a:ln w="3175">
          <a:noFill/>
        </a:ln>
      </c:spPr>
    </c:title>
    <c:plotArea>
      <c:layout>
        <c:manualLayout>
          <c:xMode val="edge"/>
          <c:yMode val="edge"/>
          <c:x val="0.11275"/>
          <c:y val="0.13775"/>
          <c:w val="0.4645"/>
          <c:h val="0.7845"/>
        </c:manualLayout>
      </c:layout>
      <c:pieChart>
        <c:varyColors val="1"/>
        <c:ser>
          <c:idx val="0"/>
          <c:order val="0"/>
          <c:tx>
            <c:strRef>
              <c:f>'BILAN UMS INDICATEURS SUP'!$AM$8</c:f>
              <c:strCache>
                <c:ptCount val="1"/>
                <c:pt idx="0">
                  <c:v>21 </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89736"/>
              </a:solidFill>
              <a:ln w="12700">
                <a:solidFill>
                  <a:srgbClr val="000000"/>
                </a:solidFill>
              </a:ln>
            </c:spPr>
          </c:dPt>
          <c:dPt>
            <c:idx val="1"/>
            <c:spPr>
              <a:solidFill>
                <a:srgbClr val="B8F5F6"/>
              </a:solidFill>
              <a:ln w="12700">
                <a:solidFill>
                  <a:srgbClr val="000000"/>
                </a:solidFill>
              </a:ln>
            </c:spPr>
          </c:dPt>
          <c:dPt>
            <c:idx val="2"/>
            <c:spPr>
              <a:solidFill>
                <a:srgbClr val="538DD5"/>
              </a:solidFill>
              <a:ln w="12700">
                <a:solidFill>
                  <a:srgbClr val="000000"/>
                </a:solidFill>
              </a:ln>
            </c:spPr>
          </c:dPt>
          <c:dPt>
            <c:idx val="3"/>
            <c:spPr>
              <a:solidFill>
                <a:srgbClr val="B6FF9F"/>
              </a:solidFill>
              <a:ln w="12700">
                <a:solidFill>
                  <a:srgbClr val="000000"/>
                </a:solidFill>
              </a:ln>
            </c:spPr>
          </c:dPt>
          <c:dPt>
            <c:idx val="4"/>
            <c:spPr>
              <a:solidFill>
                <a:srgbClr val="BFBFBF"/>
              </a:solidFill>
              <a:ln w="12700">
                <a:solidFill>
                  <a:srgbClr val="000000"/>
                </a:solidFill>
              </a:ln>
            </c:spPr>
          </c:dPt>
          <c:dPt>
            <c:idx val="5"/>
            <c:spPr>
              <a:solidFill>
                <a:srgbClr val="FFFFFF"/>
              </a:solidFill>
              <a:ln w="12700">
                <a:solidFill>
                  <a:srgbClr val="000000"/>
                </a:solidFill>
              </a:ln>
            </c:spPr>
          </c:dPt>
          <c:dLbls>
            <c:numFmt formatCode="General" sourceLinked="1"/>
            <c:showLegendKey val="0"/>
            <c:showVal val="1"/>
            <c:showBubbleSize val="0"/>
            <c:showCatName val="0"/>
            <c:showSerName val="0"/>
            <c:showLeaderLines val="1"/>
            <c:showPercent val="0"/>
          </c:dLbls>
          <c:cat>
            <c:strRef>
              <c:f>'BILAN UMS INDICATEURS SUP'!$C$7:$H$7</c:f>
              <c:strCache/>
            </c:strRef>
          </c:cat>
          <c:val>
            <c:numRef>
              <c:f>'BILAN UMS INDICATEURS SUP'!$C$23:$H$23</c:f>
              <c:numCache/>
            </c:numRef>
          </c:val>
        </c:ser>
      </c:pieChart>
      <c:spPr>
        <a:noFill/>
        <a:ln>
          <a:noFill/>
        </a:ln>
      </c:spPr>
    </c:plotArea>
    <c:legend>
      <c:legendPos val="r"/>
      <c:layout>
        <c:manualLayout>
          <c:xMode val="edge"/>
          <c:yMode val="edge"/>
          <c:x val="0.645"/>
          <c:y val="0.15225"/>
          <c:w val="0.341"/>
          <c:h val="0.653"/>
        </c:manualLayout>
      </c:layout>
      <c:overlay val="0"/>
      <c:spPr>
        <a:noFill/>
        <a:ln w="3175">
          <a:noFill/>
        </a:ln>
      </c:spPr>
      <c:txPr>
        <a:bodyPr vert="horz" rot="0"/>
        <a:lstStyle/>
        <a:p>
          <a:pPr>
            <a:defRPr lang="en-US" cap="none" sz="13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571500</xdr:rowOff>
    </xdr:from>
    <xdr:to>
      <xdr:col>5</xdr:col>
      <xdr:colOff>981075</xdr:colOff>
      <xdr:row>24</xdr:row>
      <xdr:rowOff>4857750</xdr:rowOff>
    </xdr:to>
    <xdr:graphicFrame>
      <xdr:nvGraphicFramePr>
        <xdr:cNvPr id="1" name="Graphique 1"/>
        <xdr:cNvGraphicFramePr/>
      </xdr:nvGraphicFramePr>
      <xdr:xfrm>
        <a:off x="0" y="7905750"/>
        <a:ext cx="8696325" cy="6134100"/>
      </xdr:xfrm>
      <a:graphic>
        <a:graphicData uri="http://schemas.openxmlformats.org/drawingml/2006/chart">
          <c:chart xmlns:c="http://schemas.openxmlformats.org/drawingml/2006/chart" r:id="rId1"/>
        </a:graphicData>
      </a:graphic>
    </xdr:graphicFrame>
    <xdr:clientData/>
  </xdr:twoCellAnchor>
  <xdr:twoCellAnchor>
    <xdr:from>
      <xdr:col>5</xdr:col>
      <xdr:colOff>1457325</xdr:colOff>
      <xdr:row>23</xdr:row>
      <xdr:rowOff>571500</xdr:rowOff>
    </xdr:from>
    <xdr:to>
      <xdr:col>18</xdr:col>
      <xdr:colOff>571500</xdr:colOff>
      <xdr:row>24</xdr:row>
      <xdr:rowOff>4876800</xdr:rowOff>
    </xdr:to>
    <xdr:graphicFrame>
      <xdr:nvGraphicFramePr>
        <xdr:cNvPr id="2" name="Graphique 1"/>
        <xdr:cNvGraphicFramePr/>
      </xdr:nvGraphicFramePr>
      <xdr:xfrm>
        <a:off x="9172575" y="7905750"/>
        <a:ext cx="103346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AL41"/>
  <sheetViews>
    <sheetView tabSelected="1" zoomScale="55" zoomScaleNormal="55" zoomScalePageLayoutView="0" workbookViewId="0" topLeftCell="A1">
      <selection activeCell="W18" sqref="W18"/>
    </sheetView>
  </sheetViews>
  <sheetFormatPr defaultColWidth="11.421875" defaultRowHeight="12.75"/>
  <cols>
    <col min="1" max="1" width="14.8515625" style="14" customWidth="1"/>
    <col min="2" max="2" width="35.28125" style="14" customWidth="1"/>
    <col min="3" max="15" width="8.7109375" style="13" customWidth="1"/>
    <col min="16" max="16" width="15.7109375" style="13" customWidth="1"/>
    <col min="17" max="20" width="8.7109375" style="13" customWidth="1"/>
    <col min="21" max="22" width="8.7109375" style="14" customWidth="1"/>
    <col min="23" max="23" width="15.7109375" style="14" customWidth="1"/>
    <col min="24" max="25" width="8.7109375" style="14" customWidth="1"/>
    <col min="26" max="26" width="15.7109375" style="14" customWidth="1"/>
    <col min="27" max="28" width="9.7109375" style="14" customWidth="1"/>
    <col min="29" max="29" width="42.00390625" style="14" bestFit="1" customWidth="1"/>
    <col min="30" max="30" width="6.57421875" style="14" bestFit="1" customWidth="1"/>
    <col min="31" max="16384" width="11.421875" style="14" customWidth="1"/>
  </cols>
  <sheetData>
    <row r="2" spans="1:26" s="104" customFormat="1" ht="24.75" customHeight="1">
      <c r="A2" s="263" t="s">
        <v>103</v>
      </c>
      <c r="B2" s="263"/>
      <c r="C2" s="263"/>
      <c r="D2" s="263"/>
      <c r="E2" s="263"/>
      <c r="F2" s="263"/>
      <c r="G2" s="263"/>
      <c r="H2" s="263"/>
      <c r="I2" s="263"/>
      <c r="J2" s="263"/>
      <c r="K2" s="263"/>
      <c r="L2" s="263"/>
      <c r="M2" s="263"/>
      <c r="N2" s="263"/>
      <c r="O2" s="263"/>
      <c r="P2" s="263"/>
      <c r="Q2" s="263"/>
      <c r="R2" s="263"/>
      <c r="S2" s="263"/>
      <c r="T2" s="263"/>
      <c r="U2" s="263"/>
      <c r="V2" s="263"/>
      <c r="W2" s="263"/>
      <c r="X2" s="263"/>
      <c r="Y2" s="263"/>
      <c r="Z2" s="263"/>
    </row>
    <row r="3" spans="1:26" s="73" customFormat="1" ht="14.25" customHeight="1">
      <c r="A3" s="74"/>
      <c r="B3" s="74"/>
      <c r="C3" s="74"/>
      <c r="D3" s="74"/>
      <c r="E3" s="74"/>
      <c r="F3" s="74"/>
      <c r="G3" s="74"/>
      <c r="H3" s="74"/>
      <c r="I3" s="74"/>
      <c r="J3" s="74"/>
      <c r="K3" s="74"/>
      <c r="L3" s="74"/>
      <c r="M3" s="74"/>
      <c r="N3" s="74"/>
      <c r="O3" s="74"/>
      <c r="P3" s="74"/>
      <c r="Q3" s="74"/>
      <c r="R3" s="74"/>
      <c r="S3" s="74"/>
      <c r="T3" s="74"/>
      <c r="U3" s="74"/>
      <c r="V3" s="74"/>
      <c r="W3" s="74"/>
      <c r="X3" s="74"/>
      <c r="Y3" s="74"/>
      <c r="Z3" s="74"/>
    </row>
    <row r="4" spans="1:30" s="185" customFormat="1" ht="19.5" customHeight="1">
      <c r="A4" s="259" t="s">
        <v>113</v>
      </c>
      <c r="B4" s="259"/>
      <c r="C4" s="268" t="s">
        <v>292</v>
      </c>
      <c r="D4" s="268"/>
      <c r="E4" s="268"/>
      <c r="F4" s="268"/>
      <c r="G4" s="269"/>
      <c r="H4" s="269"/>
      <c r="I4" s="269"/>
      <c r="J4" s="269"/>
      <c r="K4" s="269"/>
      <c r="L4" s="269"/>
      <c r="M4" s="269"/>
      <c r="N4" s="269"/>
      <c r="O4" s="184"/>
      <c r="P4" s="184" t="s">
        <v>112</v>
      </c>
      <c r="Q4" s="184">
        <v>2017</v>
      </c>
      <c r="R4" s="184"/>
      <c r="S4" s="184"/>
      <c r="T4" s="184"/>
      <c r="AC4" s="235" t="s">
        <v>161</v>
      </c>
      <c r="AD4" s="235">
        <v>365</v>
      </c>
    </row>
    <row r="5" spans="2:14" s="245" customFormat="1" ht="21.75" customHeight="1">
      <c r="B5" s="248" t="s">
        <v>301</v>
      </c>
      <c r="C5" s="246"/>
      <c r="D5" s="246"/>
      <c r="E5" s="246"/>
      <c r="H5" s="247"/>
      <c r="I5" s="247"/>
      <c r="J5" s="247"/>
      <c r="K5" s="247"/>
      <c r="L5" s="247"/>
      <c r="M5" s="247"/>
      <c r="N5" s="247"/>
    </row>
    <row r="6" spans="1:26" s="105" customFormat="1" ht="24.75" customHeight="1" thickBot="1">
      <c r="A6" s="260"/>
      <c r="B6" s="260"/>
      <c r="C6" s="260"/>
      <c r="D6" s="260"/>
      <c r="E6" s="260"/>
      <c r="F6" s="260"/>
      <c r="G6" s="260"/>
      <c r="H6" s="260"/>
      <c r="I6" s="260"/>
      <c r="J6" s="260"/>
      <c r="K6" s="260"/>
      <c r="L6" s="260"/>
      <c r="M6" s="260"/>
      <c r="N6" s="260"/>
      <c r="O6" s="260"/>
      <c r="P6" s="260"/>
      <c r="Q6" s="260"/>
      <c r="R6" s="260"/>
      <c r="S6" s="260"/>
      <c r="T6" s="260"/>
      <c r="U6" s="260"/>
      <c r="V6" s="260"/>
      <c r="W6" s="260"/>
      <c r="X6" s="260"/>
      <c r="Y6" s="260"/>
      <c r="Z6" s="260"/>
    </row>
    <row r="7" spans="1:31" s="31" customFormat="1" ht="41.25" customHeight="1" thickBot="1">
      <c r="A7" s="107" t="s">
        <v>57</v>
      </c>
      <c r="B7" s="127"/>
      <c r="C7" s="256" t="s">
        <v>80</v>
      </c>
      <c r="D7" s="257"/>
      <c r="E7" s="258"/>
      <c r="F7" s="256" t="s">
        <v>81</v>
      </c>
      <c r="G7" s="257"/>
      <c r="H7" s="257"/>
      <c r="I7" s="257"/>
      <c r="J7" s="264"/>
      <c r="K7" s="272" t="s">
        <v>82</v>
      </c>
      <c r="L7" s="257"/>
      <c r="M7" s="257"/>
      <c r="N7" s="257"/>
      <c r="O7" s="264"/>
      <c r="P7" s="128"/>
      <c r="Q7" s="265" t="s">
        <v>87</v>
      </c>
      <c r="R7" s="266"/>
      <c r="S7" s="266"/>
      <c r="T7" s="266"/>
      <c r="U7" s="266"/>
      <c r="V7" s="266"/>
      <c r="W7" s="266"/>
      <c r="X7" s="266"/>
      <c r="Y7" s="266"/>
      <c r="Z7" s="267"/>
      <c r="AE7" s="75"/>
    </row>
    <row r="8" spans="1:38" s="16" customFormat="1" ht="45" customHeight="1" thickBot="1">
      <c r="A8" s="254">
        <v>2017</v>
      </c>
      <c r="B8" s="128" t="s">
        <v>56</v>
      </c>
      <c r="C8" s="129" t="s">
        <v>24</v>
      </c>
      <c r="D8" s="130" t="s">
        <v>25</v>
      </c>
      <c r="E8" s="131" t="s">
        <v>26</v>
      </c>
      <c r="F8" s="129" t="s">
        <v>27</v>
      </c>
      <c r="G8" s="130" t="s">
        <v>28</v>
      </c>
      <c r="H8" s="130" t="s">
        <v>29</v>
      </c>
      <c r="I8" s="130" t="s">
        <v>30</v>
      </c>
      <c r="J8" s="132" t="s">
        <v>31</v>
      </c>
      <c r="K8" s="133" t="s">
        <v>12</v>
      </c>
      <c r="L8" s="130" t="s">
        <v>32</v>
      </c>
      <c r="M8" s="130" t="s">
        <v>88</v>
      </c>
      <c r="N8" s="130" t="s">
        <v>132</v>
      </c>
      <c r="O8" s="132" t="s">
        <v>11</v>
      </c>
      <c r="P8" s="134" t="s">
        <v>13</v>
      </c>
      <c r="Q8" s="129" t="s">
        <v>33</v>
      </c>
      <c r="R8" s="130" t="s">
        <v>14</v>
      </c>
      <c r="S8" s="130" t="s">
        <v>34</v>
      </c>
      <c r="T8" s="130" t="s">
        <v>66</v>
      </c>
      <c r="U8" s="130" t="s">
        <v>0</v>
      </c>
      <c r="V8" s="131" t="s">
        <v>35</v>
      </c>
      <c r="W8" s="138" t="s">
        <v>36</v>
      </c>
      <c r="X8" s="133" t="s">
        <v>10</v>
      </c>
      <c r="Y8" s="131" t="s">
        <v>37</v>
      </c>
      <c r="Z8" s="138" t="s">
        <v>38</v>
      </c>
      <c r="AE8" s="42"/>
      <c r="AF8"/>
      <c r="AG8"/>
      <c r="AH8"/>
      <c r="AI8"/>
      <c r="AJ8"/>
      <c r="AK8"/>
      <c r="AL8"/>
    </row>
    <row r="9" spans="1:38" s="16" customFormat="1" ht="24.75" customHeight="1">
      <c r="A9" s="254"/>
      <c r="B9" s="44" t="s">
        <v>73</v>
      </c>
      <c r="C9" s="110">
        <v>109</v>
      </c>
      <c r="D9" s="106"/>
      <c r="E9" s="120">
        <v>43</v>
      </c>
      <c r="F9" s="117"/>
      <c r="G9" s="95"/>
      <c r="H9" s="96"/>
      <c r="I9" s="95"/>
      <c r="J9" s="124"/>
      <c r="K9" s="94"/>
      <c r="L9" s="95"/>
      <c r="M9" s="97">
        <v>95</v>
      </c>
      <c r="N9" s="96"/>
      <c r="O9" s="111"/>
      <c r="P9" s="108">
        <f aca="true" t="shared" si="0" ref="P9:P14">SUM(C9:O9)</f>
        <v>247</v>
      </c>
      <c r="Q9" s="98"/>
      <c r="R9" s="96"/>
      <c r="S9" s="99">
        <v>9</v>
      </c>
      <c r="T9" s="99">
        <v>32</v>
      </c>
      <c r="U9" s="99">
        <v>45</v>
      </c>
      <c r="V9" s="100"/>
      <c r="W9" s="43">
        <f aca="true" t="shared" si="1" ref="W9:W14">SUM(P9:V9)</f>
        <v>333</v>
      </c>
      <c r="X9" s="139"/>
      <c r="Y9" s="135"/>
      <c r="Z9" s="43">
        <f aca="true" t="shared" si="2" ref="Z9:Z14">SUM(W9:Y9)</f>
        <v>333</v>
      </c>
      <c r="AF9"/>
      <c r="AG9"/>
      <c r="AH9"/>
      <c r="AI9"/>
      <c r="AJ9"/>
      <c r="AK9"/>
      <c r="AL9"/>
    </row>
    <row r="10" spans="1:38" s="16" customFormat="1" ht="24.75" customHeight="1">
      <c r="A10" s="254"/>
      <c r="B10" s="53" t="s">
        <v>5</v>
      </c>
      <c r="C10" s="112">
        <v>136</v>
      </c>
      <c r="D10" s="45"/>
      <c r="E10" s="121"/>
      <c r="F10" s="118"/>
      <c r="G10" s="47"/>
      <c r="H10" s="46"/>
      <c r="I10" s="47"/>
      <c r="J10" s="125"/>
      <c r="K10" s="55">
        <v>2</v>
      </c>
      <c r="L10" s="47"/>
      <c r="M10" s="48">
        <v>30</v>
      </c>
      <c r="N10" s="46"/>
      <c r="O10" s="113"/>
      <c r="P10" s="50">
        <f t="shared" si="0"/>
        <v>168</v>
      </c>
      <c r="Q10" s="76"/>
      <c r="R10" s="46"/>
      <c r="S10" s="49">
        <v>20</v>
      </c>
      <c r="T10" s="49">
        <v>28</v>
      </c>
      <c r="U10" s="49">
        <v>67</v>
      </c>
      <c r="V10" s="77"/>
      <c r="W10" s="52">
        <f t="shared" si="1"/>
        <v>283</v>
      </c>
      <c r="X10" s="140">
        <v>37</v>
      </c>
      <c r="Y10" s="136">
        <v>2</v>
      </c>
      <c r="Z10" s="52">
        <f t="shared" si="2"/>
        <v>322</v>
      </c>
      <c r="AF10"/>
      <c r="AG10"/>
      <c r="AH10"/>
      <c r="AI10"/>
      <c r="AJ10"/>
      <c r="AK10"/>
      <c r="AL10"/>
    </row>
    <row r="11" spans="1:38" s="16" customFormat="1" ht="24.75" customHeight="1">
      <c r="A11" s="254"/>
      <c r="B11" s="53" t="s">
        <v>3</v>
      </c>
      <c r="C11" s="112">
        <v>49</v>
      </c>
      <c r="D11" s="45"/>
      <c r="E11" s="121">
        <v>90</v>
      </c>
      <c r="F11" s="118"/>
      <c r="G11" s="47"/>
      <c r="H11" s="46"/>
      <c r="I11" s="47"/>
      <c r="J11" s="125"/>
      <c r="K11" s="55"/>
      <c r="L11" s="47"/>
      <c r="M11" s="48"/>
      <c r="N11" s="46"/>
      <c r="O11" s="113">
        <v>4</v>
      </c>
      <c r="P11" s="50">
        <f t="shared" si="0"/>
        <v>143</v>
      </c>
      <c r="Q11" s="76"/>
      <c r="R11" s="46"/>
      <c r="S11" s="49">
        <v>31</v>
      </c>
      <c r="T11" s="49">
        <v>6</v>
      </c>
      <c r="U11" s="49">
        <v>24</v>
      </c>
      <c r="V11" s="77"/>
      <c r="W11" s="52">
        <f t="shared" si="1"/>
        <v>204</v>
      </c>
      <c r="X11" s="140">
        <v>93</v>
      </c>
      <c r="Y11" s="136">
        <v>30</v>
      </c>
      <c r="Z11" s="52">
        <f t="shared" si="2"/>
        <v>327</v>
      </c>
      <c r="AF11"/>
      <c r="AG11"/>
      <c r="AH11"/>
      <c r="AI11"/>
      <c r="AJ11"/>
      <c r="AK11"/>
      <c r="AL11"/>
    </row>
    <row r="12" spans="1:38" s="16" customFormat="1" ht="24.75" customHeight="1">
      <c r="A12" s="254"/>
      <c r="B12" s="53" t="s">
        <v>6</v>
      </c>
      <c r="C12" s="112"/>
      <c r="D12" s="45"/>
      <c r="E12" s="121"/>
      <c r="F12" s="118"/>
      <c r="G12" s="47"/>
      <c r="H12" s="46"/>
      <c r="I12" s="47"/>
      <c r="J12" s="125"/>
      <c r="K12" s="55"/>
      <c r="L12" s="47"/>
      <c r="M12" s="48"/>
      <c r="N12" s="46"/>
      <c r="O12" s="113"/>
      <c r="P12" s="50">
        <f t="shared" si="0"/>
        <v>0</v>
      </c>
      <c r="Q12" s="76"/>
      <c r="R12" s="46"/>
      <c r="S12" s="49"/>
      <c r="T12" s="49"/>
      <c r="U12" s="49"/>
      <c r="V12" s="77"/>
      <c r="W12" s="52">
        <f t="shared" si="1"/>
        <v>0</v>
      </c>
      <c r="X12" s="140"/>
      <c r="Y12" s="136"/>
      <c r="Z12" s="52">
        <f t="shared" si="2"/>
        <v>0</v>
      </c>
      <c r="AF12"/>
      <c r="AG12"/>
      <c r="AH12"/>
      <c r="AI12"/>
      <c r="AJ12"/>
      <c r="AK12"/>
      <c r="AL12"/>
    </row>
    <row r="13" spans="1:38" s="16" customFormat="1" ht="24.75" customHeight="1">
      <c r="A13" s="254"/>
      <c r="B13" s="53" t="s">
        <v>69</v>
      </c>
      <c r="C13" s="112"/>
      <c r="D13" s="45"/>
      <c r="E13" s="121"/>
      <c r="F13" s="118"/>
      <c r="G13" s="47"/>
      <c r="H13" s="46"/>
      <c r="I13" s="47"/>
      <c r="J13" s="125"/>
      <c r="K13" s="55"/>
      <c r="L13" s="47"/>
      <c r="M13" s="48"/>
      <c r="N13" s="46"/>
      <c r="O13" s="113"/>
      <c r="P13" s="50">
        <f t="shared" si="0"/>
        <v>0</v>
      </c>
      <c r="Q13" s="76"/>
      <c r="R13" s="46"/>
      <c r="S13" s="49"/>
      <c r="T13" s="49"/>
      <c r="U13" s="49"/>
      <c r="V13" s="77"/>
      <c r="W13" s="52">
        <f t="shared" si="1"/>
        <v>0</v>
      </c>
      <c r="X13" s="140"/>
      <c r="Y13" s="136"/>
      <c r="Z13" s="52">
        <f t="shared" si="2"/>
        <v>0</v>
      </c>
      <c r="AF13"/>
      <c r="AG13"/>
      <c r="AH13"/>
      <c r="AI13"/>
      <c r="AJ13"/>
      <c r="AK13"/>
      <c r="AL13"/>
    </row>
    <row r="14" spans="1:38" s="16" customFormat="1" ht="24.75" customHeight="1" thickBot="1">
      <c r="A14" s="254"/>
      <c r="B14" s="78" t="s">
        <v>1</v>
      </c>
      <c r="C14" s="114">
        <v>107</v>
      </c>
      <c r="D14" s="93"/>
      <c r="E14" s="122">
        <v>27</v>
      </c>
      <c r="F14" s="119"/>
      <c r="G14" s="80"/>
      <c r="H14" s="81"/>
      <c r="I14" s="80"/>
      <c r="J14" s="126"/>
      <c r="K14" s="79"/>
      <c r="L14" s="80"/>
      <c r="M14" s="82"/>
      <c r="N14" s="81"/>
      <c r="O14" s="115"/>
      <c r="P14" s="109">
        <f t="shared" si="0"/>
        <v>134</v>
      </c>
      <c r="Q14" s="84"/>
      <c r="R14" s="81"/>
      <c r="S14" s="85">
        <v>9</v>
      </c>
      <c r="T14" s="85">
        <v>43</v>
      </c>
      <c r="U14" s="85">
        <v>25</v>
      </c>
      <c r="V14" s="86"/>
      <c r="W14" s="83">
        <f t="shared" si="1"/>
        <v>211</v>
      </c>
      <c r="X14" s="141">
        <v>13</v>
      </c>
      <c r="Y14" s="137"/>
      <c r="Z14" s="83">
        <f t="shared" si="2"/>
        <v>224</v>
      </c>
      <c r="AF14"/>
      <c r="AG14"/>
      <c r="AH14"/>
      <c r="AI14"/>
      <c r="AJ14"/>
      <c r="AK14"/>
      <c r="AL14"/>
    </row>
    <row r="15" spans="1:38" s="54" customFormat="1" ht="24.75" customHeight="1" thickBot="1">
      <c r="A15" s="254"/>
      <c r="B15" s="87" t="s">
        <v>70</v>
      </c>
      <c r="C15" s="116">
        <f aca="true" t="shared" si="3" ref="C15:Z15">SUM(C9:C14)</f>
        <v>401</v>
      </c>
      <c r="D15" s="102">
        <f t="shared" si="3"/>
        <v>0</v>
      </c>
      <c r="E15" s="91">
        <f t="shared" si="3"/>
        <v>160</v>
      </c>
      <c r="F15" s="116">
        <f t="shared" si="3"/>
        <v>0</v>
      </c>
      <c r="G15" s="102">
        <f t="shared" si="3"/>
        <v>0</v>
      </c>
      <c r="H15" s="102">
        <f t="shared" si="3"/>
        <v>0</v>
      </c>
      <c r="I15" s="102">
        <f t="shared" si="3"/>
        <v>0</v>
      </c>
      <c r="J15" s="92">
        <f t="shared" si="3"/>
        <v>0</v>
      </c>
      <c r="K15" s="88">
        <f t="shared" si="3"/>
        <v>2</v>
      </c>
      <c r="L15" s="102">
        <f t="shared" si="3"/>
        <v>0</v>
      </c>
      <c r="M15" s="102">
        <f t="shared" si="3"/>
        <v>125</v>
      </c>
      <c r="N15" s="102">
        <f t="shared" si="3"/>
        <v>0</v>
      </c>
      <c r="O15" s="92">
        <f t="shared" si="3"/>
        <v>4</v>
      </c>
      <c r="P15" s="89">
        <f t="shared" si="3"/>
        <v>692</v>
      </c>
      <c r="Q15" s="88">
        <f t="shared" si="3"/>
        <v>0</v>
      </c>
      <c r="R15" s="102">
        <f t="shared" si="3"/>
        <v>0</v>
      </c>
      <c r="S15" s="102">
        <f t="shared" si="3"/>
        <v>69</v>
      </c>
      <c r="T15" s="102">
        <f t="shared" si="3"/>
        <v>109</v>
      </c>
      <c r="U15" s="102">
        <f t="shared" si="3"/>
        <v>161</v>
      </c>
      <c r="V15" s="91">
        <f t="shared" si="3"/>
        <v>0</v>
      </c>
      <c r="W15" s="90">
        <f t="shared" si="3"/>
        <v>1031</v>
      </c>
      <c r="X15" s="88">
        <f t="shared" si="3"/>
        <v>143</v>
      </c>
      <c r="Y15" s="123">
        <f t="shared" si="3"/>
        <v>32</v>
      </c>
      <c r="Z15" s="90">
        <f t="shared" si="3"/>
        <v>1206</v>
      </c>
      <c r="AF15"/>
      <c r="AG15"/>
      <c r="AH15"/>
      <c r="AI15"/>
      <c r="AJ15"/>
      <c r="AK15"/>
      <c r="AL15"/>
    </row>
    <row r="16" spans="1:38" s="16" customFormat="1" ht="24.75" customHeight="1">
      <c r="A16" s="254"/>
      <c r="B16" s="44" t="s">
        <v>4</v>
      </c>
      <c r="C16" s="117"/>
      <c r="D16" s="95"/>
      <c r="E16" s="120"/>
      <c r="F16" s="117">
        <v>141</v>
      </c>
      <c r="G16" s="95">
        <v>18</v>
      </c>
      <c r="H16" s="96"/>
      <c r="I16" s="95">
        <v>30</v>
      </c>
      <c r="J16" s="124">
        <v>38</v>
      </c>
      <c r="K16" s="94"/>
      <c r="L16" s="95"/>
      <c r="M16" s="97"/>
      <c r="N16" s="96"/>
      <c r="O16" s="111"/>
      <c r="P16" s="108">
        <f aca="true" t="shared" si="4" ref="P16:P23">SUM(C16:O16)</f>
        <v>227</v>
      </c>
      <c r="Q16" s="98"/>
      <c r="R16" s="96"/>
      <c r="S16" s="99"/>
      <c r="T16" s="99">
        <v>28</v>
      </c>
      <c r="U16" s="99">
        <v>46</v>
      </c>
      <c r="V16" s="100"/>
      <c r="W16" s="43">
        <f aca="true" t="shared" si="5" ref="W16:W23">SUM(P16:V16)</f>
        <v>301</v>
      </c>
      <c r="X16" s="139">
        <v>23</v>
      </c>
      <c r="Y16" s="135">
        <v>12</v>
      </c>
      <c r="Z16" s="43">
        <f aca="true" t="shared" si="6" ref="Z16:Z23">SUM(W16:Y16)</f>
        <v>336</v>
      </c>
      <c r="AF16"/>
      <c r="AG16"/>
      <c r="AH16"/>
      <c r="AI16"/>
      <c r="AJ16"/>
      <c r="AK16"/>
      <c r="AL16"/>
    </row>
    <row r="17" spans="1:38" s="16" customFormat="1" ht="24.75" customHeight="1">
      <c r="A17" s="254"/>
      <c r="B17" s="53" t="s">
        <v>71</v>
      </c>
      <c r="C17" s="118"/>
      <c r="D17" s="47"/>
      <c r="E17" s="121"/>
      <c r="F17" s="118">
        <v>63</v>
      </c>
      <c r="G17" s="47"/>
      <c r="H17" s="46"/>
      <c r="I17" s="47">
        <v>46</v>
      </c>
      <c r="J17" s="125">
        <v>60</v>
      </c>
      <c r="K17" s="55"/>
      <c r="L17" s="47"/>
      <c r="M17" s="48"/>
      <c r="N17" s="46"/>
      <c r="O17" s="113"/>
      <c r="P17" s="50">
        <f t="shared" si="4"/>
        <v>169</v>
      </c>
      <c r="Q17" s="76"/>
      <c r="R17" s="46"/>
      <c r="S17" s="49">
        <v>2</v>
      </c>
      <c r="T17" s="49">
        <v>23</v>
      </c>
      <c r="U17" s="49">
        <v>12</v>
      </c>
      <c r="V17" s="77"/>
      <c r="W17" s="52">
        <f t="shared" si="5"/>
        <v>206</v>
      </c>
      <c r="X17" s="140"/>
      <c r="Y17" s="136"/>
      <c r="Z17" s="52">
        <f t="shared" si="6"/>
        <v>206</v>
      </c>
      <c r="AF17"/>
      <c r="AG17"/>
      <c r="AH17"/>
      <c r="AI17"/>
      <c r="AJ17"/>
      <c r="AK17"/>
      <c r="AL17"/>
    </row>
    <row r="18" spans="1:38" s="16" customFormat="1" ht="24.75" customHeight="1">
      <c r="A18" s="254"/>
      <c r="B18" s="53" t="s">
        <v>9</v>
      </c>
      <c r="C18" s="118"/>
      <c r="D18" s="47"/>
      <c r="E18" s="121"/>
      <c r="F18" s="118">
        <v>18</v>
      </c>
      <c r="G18" s="47">
        <v>66</v>
      </c>
      <c r="H18" s="46">
        <v>69</v>
      </c>
      <c r="I18" s="47"/>
      <c r="J18" s="125"/>
      <c r="K18" s="55"/>
      <c r="L18" s="47"/>
      <c r="M18" s="48"/>
      <c r="N18" s="46"/>
      <c r="O18" s="113"/>
      <c r="P18" s="50">
        <f t="shared" si="4"/>
        <v>153</v>
      </c>
      <c r="Q18" s="76"/>
      <c r="R18" s="46"/>
      <c r="S18" s="49">
        <v>27</v>
      </c>
      <c r="T18" s="49"/>
      <c r="U18" s="49"/>
      <c r="V18" s="77"/>
      <c r="W18" s="52">
        <f t="shared" si="5"/>
        <v>180</v>
      </c>
      <c r="X18" s="140"/>
      <c r="Y18" s="136">
        <v>5</v>
      </c>
      <c r="Z18" s="52">
        <f t="shared" si="6"/>
        <v>185</v>
      </c>
      <c r="AF18"/>
      <c r="AG18"/>
      <c r="AH18"/>
      <c r="AI18"/>
      <c r="AJ18"/>
      <c r="AK18"/>
      <c r="AL18"/>
    </row>
    <row r="19" spans="1:38" s="16" customFormat="1" ht="24.75" customHeight="1">
      <c r="A19" s="254"/>
      <c r="B19" s="53" t="s">
        <v>8</v>
      </c>
      <c r="C19" s="118"/>
      <c r="D19" s="47"/>
      <c r="E19" s="121"/>
      <c r="F19" s="118">
        <v>92</v>
      </c>
      <c r="G19" s="47">
        <v>22</v>
      </c>
      <c r="H19" s="46">
        <v>40</v>
      </c>
      <c r="I19" s="47"/>
      <c r="J19" s="125"/>
      <c r="K19" s="55"/>
      <c r="L19" s="47"/>
      <c r="M19" s="48"/>
      <c r="N19" s="46"/>
      <c r="O19" s="113">
        <v>3</v>
      </c>
      <c r="P19" s="50">
        <f t="shared" si="4"/>
        <v>157</v>
      </c>
      <c r="Q19" s="76">
        <v>3</v>
      </c>
      <c r="R19" s="46"/>
      <c r="S19" s="49"/>
      <c r="T19" s="49">
        <v>11</v>
      </c>
      <c r="U19" s="49">
        <v>24</v>
      </c>
      <c r="V19" s="77"/>
      <c r="W19" s="52">
        <f t="shared" si="5"/>
        <v>195</v>
      </c>
      <c r="X19" s="140">
        <v>19</v>
      </c>
      <c r="Y19" s="136"/>
      <c r="Z19" s="52">
        <f t="shared" si="6"/>
        <v>214</v>
      </c>
      <c r="AF19"/>
      <c r="AG19"/>
      <c r="AH19"/>
      <c r="AI19"/>
      <c r="AJ19"/>
      <c r="AK19"/>
      <c r="AL19"/>
    </row>
    <row r="20" spans="1:38" s="16" customFormat="1" ht="24.75" customHeight="1">
      <c r="A20" s="254"/>
      <c r="B20" s="53" t="s">
        <v>7</v>
      </c>
      <c r="C20" s="118"/>
      <c r="D20" s="47"/>
      <c r="E20" s="121"/>
      <c r="F20" s="118"/>
      <c r="G20" s="47"/>
      <c r="H20" s="46"/>
      <c r="I20" s="47"/>
      <c r="J20" s="125"/>
      <c r="K20" s="55"/>
      <c r="L20" s="47"/>
      <c r="M20" s="48"/>
      <c r="N20" s="46"/>
      <c r="O20" s="113"/>
      <c r="P20" s="50">
        <f t="shared" si="4"/>
        <v>0</v>
      </c>
      <c r="Q20" s="76"/>
      <c r="R20" s="46"/>
      <c r="S20" s="49"/>
      <c r="T20" s="49"/>
      <c r="U20" s="49"/>
      <c r="V20" s="77"/>
      <c r="W20" s="52">
        <f t="shared" si="5"/>
        <v>0</v>
      </c>
      <c r="X20" s="140"/>
      <c r="Y20" s="136"/>
      <c r="Z20" s="52">
        <f t="shared" si="6"/>
        <v>0</v>
      </c>
      <c r="AF20"/>
      <c r="AG20"/>
      <c r="AH20"/>
      <c r="AI20"/>
      <c r="AJ20"/>
      <c r="AK20"/>
      <c r="AL20"/>
    </row>
    <row r="21" spans="1:38" s="16" customFormat="1" ht="24.75" customHeight="1">
      <c r="A21" s="254"/>
      <c r="B21" s="53" t="s">
        <v>72</v>
      </c>
      <c r="C21" s="118"/>
      <c r="D21" s="47"/>
      <c r="E21" s="121"/>
      <c r="F21" s="118">
        <v>65</v>
      </c>
      <c r="G21" s="47"/>
      <c r="H21" s="46"/>
      <c r="I21" s="47"/>
      <c r="J21" s="125"/>
      <c r="K21" s="55"/>
      <c r="L21" s="47"/>
      <c r="M21" s="48"/>
      <c r="N21" s="46"/>
      <c r="O21" s="113"/>
      <c r="P21" s="50">
        <f t="shared" si="4"/>
        <v>65</v>
      </c>
      <c r="Q21" s="76"/>
      <c r="R21" s="46"/>
      <c r="S21" s="49">
        <v>3</v>
      </c>
      <c r="T21" s="49">
        <v>5</v>
      </c>
      <c r="U21" s="49">
        <v>7</v>
      </c>
      <c r="V21" s="77"/>
      <c r="W21" s="52">
        <f t="shared" si="5"/>
        <v>80</v>
      </c>
      <c r="X21" s="140">
        <v>12</v>
      </c>
      <c r="Y21" s="136"/>
      <c r="Z21" s="52">
        <f t="shared" si="6"/>
        <v>92</v>
      </c>
      <c r="AF21"/>
      <c r="AG21"/>
      <c r="AH21"/>
      <c r="AI21"/>
      <c r="AJ21"/>
      <c r="AK21"/>
      <c r="AL21"/>
    </row>
    <row r="22" spans="1:38" s="16" customFormat="1" ht="24.75" customHeight="1">
      <c r="A22" s="254"/>
      <c r="B22" s="53" t="s">
        <v>2</v>
      </c>
      <c r="C22" s="118">
        <v>29</v>
      </c>
      <c r="D22" s="47"/>
      <c r="E22" s="121"/>
      <c r="F22" s="118">
        <v>83</v>
      </c>
      <c r="G22" s="47">
        <v>20</v>
      </c>
      <c r="H22" s="46"/>
      <c r="I22" s="47"/>
      <c r="J22" s="125"/>
      <c r="K22" s="55"/>
      <c r="L22" s="47"/>
      <c r="M22" s="48"/>
      <c r="N22" s="46"/>
      <c r="O22" s="113"/>
      <c r="P22" s="50">
        <f t="shared" si="4"/>
        <v>132</v>
      </c>
      <c r="Q22" s="76"/>
      <c r="R22" s="46"/>
      <c r="S22" s="49"/>
      <c r="T22" s="49">
        <v>12</v>
      </c>
      <c r="U22" s="49">
        <v>16</v>
      </c>
      <c r="V22" s="77"/>
      <c r="W22" s="52">
        <f t="shared" si="5"/>
        <v>160</v>
      </c>
      <c r="X22" s="140">
        <v>70</v>
      </c>
      <c r="Y22" s="136"/>
      <c r="Z22" s="52">
        <f t="shared" si="6"/>
        <v>230</v>
      </c>
      <c r="AF22"/>
      <c r="AG22"/>
      <c r="AH22"/>
      <c r="AI22"/>
      <c r="AJ22"/>
      <c r="AK22"/>
      <c r="AL22"/>
    </row>
    <row r="23" spans="1:38" s="16" customFormat="1" ht="24.75" customHeight="1" thickBot="1">
      <c r="A23" s="254"/>
      <c r="B23" s="78" t="s">
        <v>23</v>
      </c>
      <c r="C23" s="119">
        <v>21</v>
      </c>
      <c r="D23" s="80"/>
      <c r="E23" s="122"/>
      <c r="F23" s="119">
        <v>110</v>
      </c>
      <c r="G23" s="80"/>
      <c r="H23" s="81"/>
      <c r="I23" s="80"/>
      <c r="J23" s="126"/>
      <c r="K23" s="79"/>
      <c r="L23" s="80"/>
      <c r="M23" s="82"/>
      <c r="N23" s="81"/>
      <c r="O23" s="115"/>
      <c r="P23" s="109">
        <f t="shared" si="4"/>
        <v>131</v>
      </c>
      <c r="Q23" s="84">
        <v>15</v>
      </c>
      <c r="R23" s="81"/>
      <c r="S23" s="85"/>
      <c r="T23" s="85">
        <v>32</v>
      </c>
      <c r="U23" s="85">
        <v>48</v>
      </c>
      <c r="V23" s="86">
        <v>8</v>
      </c>
      <c r="W23" s="83">
        <f t="shared" si="5"/>
        <v>234</v>
      </c>
      <c r="X23" s="141"/>
      <c r="Y23" s="137">
        <v>4</v>
      </c>
      <c r="Z23" s="83">
        <f t="shared" si="6"/>
        <v>238</v>
      </c>
      <c r="AF23"/>
      <c r="AG23"/>
      <c r="AH23"/>
      <c r="AI23"/>
      <c r="AJ23"/>
      <c r="AK23"/>
      <c r="AL23"/>
    </row>
    <row r="24" spans="1:37" s="56" customFormat="1" ht="24.75" customHeight="1" thickBot="1">
      <c r="A24" s="255"/>
      <c r="B24" s="87" t="s">
        <v>41</v>
      </c>
      <c r="C24" s="116">
        <f aca="true" t="shared" si="7" ref="C24:Z24">SUM(C16:C23)</f>
        <v>50</v>
      </c>
      <c r="D24" s="88">
        <f t="shared" si="7"/>
        <v>0</v>
      </c>
      <c r="E24" s="123">
        <f t="shared" si="7"/>
        <v>0</v>
      </c>
      <c r="F24" s="116">
        <f t="shared" si="7"/>
        <v>572</v>
      </c>
      <c r="G24" s="88">
        <f t="shared" si="7"/>
        <v>126</v>
      </c>
      <c r="H24" s="88">
        <f t="shared" si="7"/>
        <v>109</v>
      </c>
      <c r="I24" s="88">
        <f t="shared" si="7"/>
        <v>76</v>
      </c>
      <c r="J24" s="89">
        <f t="shared" si="7"/>
        <v>98</v>
      </c>
      <c r="K24" s="88">
        <f t="shared" si="7"/>
        <v>0</v>
      </c>
      <c r="L24" s="88">
        <f t="shared" si="7"/>
        <v>0</v>
      </c>
      <c r="M24" s="88">
        <f t="shared" si="7"/>
        <v>0</v>
      </c>
      <c r="N24" s="88">
        <f t="shared" si="7"/>
        <v>0</v>
      </c>
      <c r="O24" s="89">
        <f t="shared" si="7"/>
        <v>3</v>
      </c>
      <c r="P24" s="89">
        <f t="shared" si="7"/>
        <v>1034</v>
      </c>
      <c r="Q24" s="88">
        <f t="shared" si="7"/>
        <v>18</v>
      </c>
      <c r="R24" s="88">
        <f t="shared" si="7"/>
        <v>0</v>
      </c>
      <c r="S24" s="88">
        <f t="shared" si="7"/>
        <v>32</v>
      </c>
      <c r="T24" s="88">
        <f t="shared" si="7"/>
        <v>111</v>
      </c>
      <c r="U24" s="88">
        <f t="shared" si="7"/>
        <v>153</v>
      </c>
      <c r="V24" s="91">
        <f t="shared" si="7"/>
        <v>8</v>
      </c>
      <c r="W24" s="90">
        <f t="shared" si="7"/>
        <v>1356</v>
      </c>
      <c r="X24" s="88">
        <f t="shared" si="7"/>
        <v>124</v>
      </c>
      <c r="Y24" s="91">
        <f t="shared" si="7"/>
        <v>21</v>
      </c>
      <c r="Z24" s="90">
        <f t="shared" si="7"/>
        <v>1501</v>
      </c>
      <c r="AK24" s="16"/>
    </row>
    <row r="25" spans="1:37" s="56" customFormat="1" ht="11.25" customHeight="1">
      <c r="A25" s="57"/>
      <c r="B25" s="58"/>
      <c r="C25" s="59"/>
      <c r="D25" s="59"/>
      <c r="E25" s="59"/>
      <c r="F25" s="59"/>
      <c r="G25" s="59"/>
      <c r="H25" s="59"/>
      <c r="I25" s="59"/>
      <c r="J25" s="59"/>
      <c r="K25" s="59"/>
      <c r="L25" s="59"/>
      <c r="M25" s="59"/>
      <c r="N25" s="59"/>
      <c r="O25" s="59"/>
      <c r="P25" s="59"/>
      <c r="Q25" s="59"/>
      <c r="R25" s="59"/>
      <c r="S25" s="59"/>
      <c r="T25" s="59"/>
      <c r="U25" s="59"/>
      <c r="V25" s="59"/>
      <c r="W25" s="59"/>
      <c r="X25" s="59"/>
      <c r="Y25" s="59"/>
      <c r="Z25" s="59"/>
      <c r="AK25" s="16"/>
    </row>
    <row r="26" spans="1:26" s="105" customFormat="1" ht="24.75" customHeight="1" thickBot="1">
      <c r="A26" s="249" t="s">
        <v>91</v>
      </c>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row>
    <row r="27" spans="1:31" s="31" customFormat="1" ht="36.75" customHeight="1" thickBot="1">
      <c r="A27" s="107"/>
      <c r="B27" s="128"/>
      <c r="C27" s="272" t="s">
        <v>80</v>
      </c>
      <c r="D27" s="257"/>
      <c r="E27" s="257"/>
      <c r="F27" s="257" t="s">
        <v>81</v>
      </c>
      <c r="G27" s="257"/>
      <c r="H27" s="257"/>
      <c r="I27" s="257"/>
      <c r="J27" s="257"/>
      <c r="K27" s="257" t="s">
        <v>82</v>
      </c>
      <c r="L27" s="257"/>
      <c r="M27" s="257"/>
      <c r="N27" s="257"/>
      <c r="O27" s="257"/>
      <c r="P27" s="127"/>
      <c r="Q27" s="265" t="s">
        <v>87</v>
      </c>
      <c r="R27" s="266"/>
      <c r="S27" s="266"/>
      <c r="T27" s="266"/>
      <c r="U27" s="266"/>
      <c r="V27" s="266"/>
      <c r="W27" s="266"/>
      <c r="X27" s="266"/>
      <c r="Y27" s="266"/>
      <c r="Z27" s="267"/>
      <c r="AE27" s="75"/>
    </row>
    <row r="28" spans="1:31" s="16" customFormat="1" ht="45" customHeight="1" thickBot="1">
      <c r="A28" s="142" t="s">
        <v>57</v>
      </c>
      <c r="B28" s="107" t="s">
        <v>56</v>
      </c>
      <c r="C28" s="129" t="s">
        <v>24</v>
      </c>
      <c r="D28" s="130" t="s">
        <v>25</v>
      </c>
      <c r="E28" s="130" t="s">
        <v>26</v>
      </c>
      <c r="F28" s="130" t="s">
        <v>27</v>
      </c>
      <c r="G28" s="130" t="s">
        <v>28</v>
      </c>
      <c r="H28" s="130" t="s">
        <v>29</v>
      </c>
      <c r="I28" s="130" t="s">
        <v>30</v>
      </c>
      <c r="J28" s="130" t="s">
        <v>31</v>
      </c>
      <c r="K28" s="130" t="s">
        <v>12</v>
      </c>
      <c r="L28" s="130" t="s">
        <v>32</v>
      </c>
      <c r="M28" s="130" t="s">
        <v>88</v>
      </c>
      <c r="N28" s="130" t="s">
        <v>60</v>
      </c>
      <c r="O28" s="131" t="s">
        <v>11</v>
      </c>
      <c r="P28" s="138" t="s">
        <v>13</v>
      </c>
      <c r="Q28" s="133" t="s">
        <v>33</v>
      </c>
      <c r="R28" s="130" t="s">
        <v>14</v>
      </c>
      <c r="S28" s="130" t="s">
        <v>34</v>
      </c>
      <c r="T28" s="130" t="s">
        <v>66</v>
      </c>
      <c r="U28" s="130" t="s">
        <v>0</v>
      </c>
      <c r="V28" s="131" t="s">
        <v>35</v>
      </c>
      <c r="W28" s="138" t="s">
        <v>36</v>
      </c>
      <c r="X28" s="133" t="s">
        <v>10</v>
      </c>
      <c r="Y28" s="130" t="s">
        <v>37</v>
      </c>
      <c r="Z28" s="103" t="s">
        <v>38</v>
      </c>
      <c r="AE28" s="42"/>
    </row>
    <row r="29" spans="1:26" s="61" customFormat="1" ht="24.75" customHeight="1">
      <c r="A29" s="251">
        <v>2017</v>
      </c>
      <c r="B29" s="60" t="s">
        <v>15</v>
      </c>
      <c r="C29" s="117">
        <f aca="true" t="shared" si="8" ref="C29:Z29">SUM(C9:C12,C18:C21)</f>
        <v>294</v>
      </c>
      <c r="D29" s="95">
        <f t="shared" si="8"/>
        <v>0</v>
      </c>
      <c r="E29" s="96">
        <f t="shared" si="8"/>
        <v>133</v>
      </c>
      <c r="F29" s="95">
        <f t="shared" si="8"/>
        <v>175</v>
      </c>
      <c r="G29" s="95">
        <f t="shared" si="8"/>
        <v>88</v>
      </c>
      <c r="H29" s="96">
        <f t="shared" si="8"/>
        <v>109</v>
      </c>
      <c r="I29" s="95">
        <f t="shared" si="8"/>
        <v>0</v>
      </c>
      <c r="J29" s="95">
        <f t="shared" si="8"/>
        <v>0</v>
      </c>
      <c r="K29" s="95">
        <f t="shared" si="8"/>
        <v>2</v>
      </c>
      <c r="L29" s="95">
        <f t="shared" si="8"/>
        <v>0</v>
      </c>
      <c r="M29" s="96">
        <f t="shared" si="8"/>
        <v>125</v>
      </c>
      <c r="N29" s="96">
        <f t="shared" si="8"/>
        <v>0</v>
      </c>
      <c r="O29" s="150">
        <f t="shared" si="8"/>
        <v>7</v>
      </c>
      <c r="P29" s="147">
        <f t="shared" si="8"/>
        <v>933</v>
      </c>
      <c r="Q29" s="98">
        <f t="shared" si="8"/>
        <v>3</v>
      </c>
      <c r="R29" s="96">
        <f t="shared" si="8"/>
        <v>0</v>
      </c>
      <c r="S29" s="99">
        <f t="shared" si="8"/>
        <v>90</v>
      </c>
      <c r="T29" s="99">
        <f t="shared" si="8"/>
        <v>82</v>
      </c>
      <c r="U29" s="99">
        <f t="shared" si="8"/>
        <v>167</v>
      </c>
      <c r="V29" s="100">
        <f t="shared" si="8"/>
        <v>0</v>
      </c>
      <c r="W29" s="147">
        <f t="shared" si="8"/>
        <v>1275</v>
      </c>
      <c r="X29" s="139">
        <f t="shared" si="8"/>
        <v>161</v>
      </c>
      <c r="Y29" s="101">
        <f t="shared" si="8"/>
        <v>37</v>
      </c>
      <c r="Z29" s="144">
        <f t="shared" si="8"/>
        <v>1473</v>
      </c>
    </row>
    <row r="30" spans="1:26" s="61" customFormat="1" ht="24.75" customHeight="1">
      <c r="A30" s="252"/>
      <c r="B30" s="62" t="s">
        <v>16</v>
      </c>
      <c r="C30" s="118">
        <f aca="true" t="shared" si="9" ref="C30:Z30">SUM(C9:C12)</f>
        <v>294</v>
      </c>
      <c r="D30" s="47">
        <f t="shared" si="9"/>
        <v>0</v>
      </c>
      <c r="E30" s="46">
        <f t="shared" si="9"/>
        <v>133</v>
      </c>
      <c r="F30" s="47">
        <f t="shared" si="9"/>
        <v>0</v>
      </c>
      <c r="G30" s="47">
        <f t="shared" si="9"/>
        <v>0</v>
      </c>
      <c r="H30" s="46">
        <f t="shared" si="9"/>
        <v>0</v>
      </c>
      <c r="I30" s="47">
        <f t="shared" si="9"/>
        <v>0</v>
      </c>
      <c r="J30" s="47">
        <f t="shared" si="9"/>
        <v>0</v>
      </c>
      <c r="K30" s="47">
        <f t="shared" si="9"/>
        <v>2</v>
      </c>
      <c r="L30" s="47">
        <f t="shared" si="9"/>
        <v>0</v>
      </c>
      <c r="M30" s="46">
        <f t="shared" si="9"/>
        <v>125</v>
      </c>
      <c r="N30" s="46">
        <f t="shared" si="9"/>
        <v>0</v>
      </c>
      <c r="O30" s="151">
        <f t="shared" si="9"/>
        <v>4</v>
      </c>
      <c r="P30" s="148">
        <f t="shared" si="9"/>
        <v>558</v>
      </c>
      <c r="Q30" s="76">
        <f t="shared" si="9"/>
        <v>0</v>
      </c>
      <c r="R30" s="46">
        <f t="shared" si="9"/>
        <v>0</v>
      </c>
      <c r="S30" s="49">
        <f t="shared" si="9"/>
        <v>60</v>
      </c>
      <c r="T30" s="49">
        <f t="shared" si="9"/>
        <v>66</v>
      </c>
      <c r="U30" s="49">
        <f t="shared" si="9"/>
        <v>136</v>
      </c>
      <c r="V30" s="77">
        <f t="shared" si="9"/>
        <v>0</v>
      </c>
      <c r="W30" s="148">
        <f t="shared" si="9"/>
        <v>820</v>
      </c>
      <c r="X30" s="140">
        <f t="shared" si="9"/>
        <v>130</v>
      </c>
      <c r="Y30" s="51">
        <f t="shared" si="9"/>
        <v>32</v>
      </c>
      <c r="Z30" s="63">
        <f t="shared" si="9"/>
        <v>982</v>
      </c>
    </row>
    <row r="31" spans="1:26" s="61" customFormat="1" ht="24.75" customHeight="1">
      <c r="A31" s="252"/>
      <c r="B31" s="62" t="s">
        <v>17</v>
      </c>
      <c r="C31" s="118">
        <f aca="true" t="shared" si="10" ref="C31:Z31">SUM(C18:C21)</f>
        <v>0</v>
      </c>
      <c r="D31" s="47">
        <f t="shared" si="10"/>
        <v>0</v>
      </c>
      <c r="E31" s="46">
        <f t="shared" si="10"/>
        <v>0</v>
      </c>
      <c r="F31" s="47">
        <f t="shared" si="10"/>
        <v>175</v>
      </c>
      <c r="G31" s="47">
        <f t="shared" si="10"/>
        <v>88</v>
      </c>
      <c r="H31" s="46">
        <f t="shared" si="10"/>
        <v>109</v>
      </c>
      <c r="I31" s="47">
        <f t="shared" si="10"/>
        <v>0</v>
      </c>
      <c r="J31" s="47">
        <f t="shared" si="10"/>
        <v>0</v>
      </c>
      <c r="K31" s="47">
        <f t="shared" si="10"/>
        <v>0</v>
      </c>
      <c r="L31" s="47">
        <f t="shared" si="10"/>
        <v>0</v>
      </c>
      <c r="M31" s="46">
        <f t="shared" si="10"/>
        <v>0</v>
      </c>
      <c r="N31" s="46">
        <f t="shared" si="10"/>
        <v>0</v>
      </c>
      <c r="O31" s="151">
        <f t="shared" si="10"/>
        <v>3</v>
      </c>
      <c r="P31" s="148">
        <f t="shared" si="10"/>
        <v>375</v>
      </c>
      <c r="Q31" s="76">
        <f t="shared" si="10"/>
        <v>3</v>
      </c>
      <c r="R31" s="46">
        <f t="shared" si="10"/>
        <v>0</v>
      </c>
      <c r="S31" s="49">
        <f t="shared" si="10"/>
        <v>30</v>
      </c>
      <c r="T31" s="49">
        <f t="shared" si="10"/>
        <v>16</v>
      </c>
      <c r="U31" s="49">
        <f t="shared" si="10"/>
        <v>31</v>
      </c>
      <c r="V31" s="77">
        <f t="shared" si="10"/>
        <v>0</v>
      </c>
      <c r="W31" s="148">
        <f t="shared" si="10"/>
        <v>455</v>
      </c>
      <c r="X31" s="140">
        <f t="shared" si="10"/>
        <v>31</v>
      </c>
      <c r="Y31" s="51">
        <f t="shared" si="10"/>
        <v>5</v>
      </c>
      <c r="Z31" s="63">
        <f t="shared" si="10"/>
        <v>491</v>
      </c>
    </row>
    <row r="32" spans="1:26" s="61" customFormat="1" ht="24.75" customHeight="1">
      <c r="A32" s="252"/>
      <c r="B32" s="64" t="s">
        <v>18</v>
      </c>
      <c r="C32" s="118">
        <f aca="true" t="shared" si="11" ref="C32:Z32">SUM(C16:C17)</f>
        <v>0</v>
      </c>
      <c r="D32" s="47">
        <f t="shared" si="11"/>
        <v>0</v>
      </c>
      <c r="E32" s="46">
        <f t="shared" si="11"/>
        <v>0</v>
      </c>
      <c r="F32" s="47">
        <f t="shared" si="11"/>
        <v>204</v>
      </c>
      <c r="G32" s="47">
        <f t="shared" si="11"/>
        <v>18</v>
      </c>
      <c r="H32" s="46">
        <f t="shared" si="11"/>
        <v>0</v>
      </c>
      <c r="I32" s="47">
        <f t="shared" si="11"/>
        <v>76</v>
      </c>
      <c r="J32" s="47">
        <f t="shared" si="11"/>
        <v>98</v>
      </c>
      <c r="K32" s="47">
        <f t="shared" si="11"/>
        <v>0</v>
      </c>
      <c r="L32" s="47">
        <f t="shared" si="11"/>
        <v>0</v>
      </c>
      <c r="M32" s="46">
        <f t="shared" si="11"/>
        <v>0</v>
      </c>
      <c r="N32" s="46">
        <f t="shared" si="11"/>
        <v>0</v>
      </c>
      <c r="O32" s="151">
        <f t="shared" si="11"/>
        <v>0</v>
      </c>
      <c r="P32" s="148">
        <f t="shared" si="11"/>
        <v>396</v>
      </c>
      <c r="Q32" s="76">
        <f t="shared" si="11"/>
        <v>0</v>
      </c>
      <c r="R32" s="46">
        <f t="shared" si="11"/>
        <v>0</v>
      </c>
      <c r="S32" s="49">
        <f t="shared" si="11"/>
        <v>2</v>
      </c>
      <c r="T32" s="49">
        <f t="shared" si="11"/>
        <v>51</v>
      </c>
      <c r="U32" s="49">
        <f t="shared" si="11"/>
        <v>58</v>
      </c>
      <c r="V32" s="77">
        <f t="shared" si="11"/>
        <v>0</v>
      </c>
      <c r="W32" s="148">
        <f t="shared" si="11"/>
        <v>507</v>
      </c>
      <c r="X32" s="140">
        <f t="shared" si="11"/>
        <v>23</v>
      </c>
      <c r="Y32" s="51">
        <f t="shared" si="11"/>
        <v>12</v>
      </c>
      <c r="Z32" s="63">
        <f t="shared" si="11"/>
        <v>542</v>
      </c>
    </row>
    <row r="33" spans="1:26" s="61" customFormat="1" ht="24.75" customHeight="1">
      <c r="A33" s="252"/>
      <c r="B33" s="64" t="s">
        <v>19</v>
      </c>
      <c r="C33" s="118">
        <f aca="true" t="shared" si="12" ref="C33:Z33">C22+C23</f>
        <v>50</v>
      </c>
      <c r="D33" s="47">
        <f t="shared" si="12"/>
        <v>0</v>
      </c>
      <c r="E33" s="46">
        <f t="shared" si="12"/>
        <v>0</v>
      </c>
      <c r="F33" s="47">
        <f t="shared" si="12"/>
        <v>193</v>
      </c>
      <c r="G33" s="47">
        <f t="shared" si="12"/>
        <v>20</v>
      </c>
      <c r="H33" s="46">
        <f t="shared" si="12"/>
        <v>0</v>
      </c>
      <c r="I33" s="47">
        <f t="shared" si="12"/>
        <v>0</v>
      </c>
      <c r="J33" s="47">
        <f t="shared" si="12"/>
        <v>0</v>
      </c>
      <c r="K33" s="47">
        <f t="shared" si="12"/>
        <v>0</v>
      </c>
      <c r="L33" s="47">
        <f t="shared" si="12"/>
        <v>0</v>
      </c>
      <c r="M33" s="46">
        <f t="shared" si="12"/>
        <v>0</v>
      </c>
      <c r="N33" s="46">
        <f t="shared" si="12"/>
        <v>0</v>
      </c>
      <c r="O33" s="151">
        <f t="shared" si="12"/>
        <v>0</v>
      </c>
      <c r="P33" s="148">
        <f t="shared" si="12"/>
        <v>263</v>
      </c>
      <c r="Q33" s="76">
        <f t="shared" si="12"/>
        <v>15</v>
      </c>
      <c r="R33" s="46">
        <f t="shared" si="12"/>
        <v>0</v>
      </c>
      <c r="S33" s="49">
        <f t="shared" si="12"/>
        <v>0</v>
      </c>
      <c r="T33" s="49">
        <f t="shared" si="12"/>
        <v>44</v>
      </c>
      <c r="U33" s="49">
        <f t="shared" si="12"/>
        <v>64</v>
      </c>
      <c r="V33" s="77">
        <f t="shared" si="12"/>
        <v>8</v>
      </c>
      <c r="W33" s="148">
        <f t="shared" si="12"/>
        <v>394</v>
      </c>
      <c r="X33" s="140">
        <f t="shared" si="12"/>
        <v>70</v>
      </c>
      <c r="Y33" s="51">
        <f t="shared" si="12"/>
        <v>4</v>
      </c>
      <c r="Z33" s="63">
        <f t="shared" si="12"/>
        <v>468</v>
      </c>
    </row>
    <row r="34" spans="1:30" s="72" customFormat="1" ht="24.75" customHeight="1" thickBot="1">
      <c r="A34" s="253"/>
      <c r="B34" s="65" t="s">
        <v>20</v>
      </c>
      <c r="C34" s="143">
        <f aca="true" t="shared" si="13" ref="C34:Z34">C14</f>
        <v>107</v>
      </c>
      <c r="D34" s="66">
        <f t="shared" si="13"/>
        <v>0</v>
      </c>
      <c r="E34" s="67">
        <f t="shared" si="13"/>
        <v>27</v>
      </c>
      <c r="F34" s="66">
        <f t="shared" si="13"/>
        <v>0</v>
      </c>
      <c r="G34" s="66">
        <f t="shared" si="13"/>
        <v>0</v>
      </c>
      <c r="H34" s="67">
        <f t="shared" si="13"/>
        <v>0</v>
      </c>
      <c r="I34" s="66">
        <f t="shared" si="13"/>
        <v>0</v>
      </c>
      <c r="J34" s="66">
        <f t="shared" si="13"/>
        <v>0</v>
      </c>
      <c r="K34" s="66">
        <f t="shared" si="13"/>
        <v>0</v>
      </c>
      <c r="L34" s="66">
        <f t="shared" si="13"/>
        <v>0</v>
      </c>
      <c r="M34" s="67">
        <f t="shared" si="13"/>
        <v>0</v>
      </c>
      <c r="N34" s="67">
        <f t="shared" si="13"/>
        <v>0</v>
      </c>
      <c r="O34" s="152">
        <f t="shared" si="13"/>
        <v>0</v>
      </c>
      <c r="P34" s="149">
        <f t="shared" si="13"/>
        <v>134</v>
      </c>
      <c r="Q34" s="153">
        <f t="shared" si="13"/>
        <v>0</v>
      </c>
      <c r="R34" s="67">
        <f t="shared" si="13"/>
        <v>0</v>
      </c>
      <c r="S34" s="69">
        <f t="shared" si="13"/>
        <v>9</v>
      </c>
      <c r="T34" s="69">
        <f t="shared" si="13"/>
        <v>43</v>
      </c>
      <c r="U34" s="69">
        <f t="shared" si="13"/>
        <v>25</v>
      </c>
      <c r="V34" s="145">
        <f t="shared" si="13"/>
        <v>0</v>
      </c>
      <c r="W34" s="149">
        <f t="shared" si="13"/>
        <v>211</v>
      </c>
      <c r="X34" s="146">
        <f t="shared" si="13"/>
        <v>13</v>
      </c>
      <c r="Y34" s="70">
        <f t="shared" si="13"/>
        <v>0</v>
      </c>
      <c r="Z34" s="68">
        <f t="shared" si="13"/>
        <v>224</v>
      </c>
      <c r="AA34" s="71"/>
      <c r="AB34" s="71"/>
      <c r="AC34" s="71"/>
      <c r="AD34" s="71"/>
    </row>
    <row r="35" spans="1:37" s="56" customFormat="1" ht="34.5" customHeight="1">
      <c r="A35" s="57"/>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K35" s="16"/>
    </row>
    <row r="36" spans="1:26" s="105" customFormat="1" ht="24.75" customHeight="1" thickBot="1">
      <c r="A36" s="249" t="s">
        <v>92</v>
      </c>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row>
    <row r="37" spans="1:37" s="56" customFormat="1" ht="24.75" customHeight="1">
      <c r="A37" s="278">
        <v>2017</v>
      </c>
      <c r="B37" s="275" t="s">
        <v>90</v>
      </c>
      <c r="C37" s="275"/>
      <c r="D37" s="275"/>
      <c r="E37" s="275"/>
      <c r="F37" s="275"/>
      <c r="G37" s="275"/>
      <c r="H37" s="275"/>
      <c r="I37" s="275"/>
      <c r="J37" s="275"/>
      <c r="K37" s="261">
        <f>'BILAN UMS INDICATEURS SUP'!H8+'BILAN UMS INDICATEURS SUP'!H9+'BILAN UMS INDICATEURS SUP'!H10+'BILAN UMS INDICATEURS SUP'!H11</f>
        <v>478.00000000000006</v>
      </c>
      <c r="L37" s="262"/>
      <c r="M37" s="59"/>
      <c r="N37" s="59"/>
      <c r="O37" s="59"/>
      <c r="AK37" s="16"/>
    </row>
    <row r="38" spans="1:37" s="56" customFormat="1" ht="24.75" customHeight="1" thickBot="1">
      <c r="A38" s="279"/>
      <c r="B38" s="277" t="s">
        <v>89</v>
      </c>
      <c r="C38" s="277"/>
      <c r="D38" s="277"/>
      <c r="E38" s="277"/>
      <c r="F38" s="277"/>
      <c r="G38" s="277"/>
      <c r="H38" s="277"/>
      <c r="I38" s="277"/>
      <c r="J38" s="277"/>
      <c r="K38" s="273">
        <f>SUM('BILAN UMS INDICATEURS SUP'!H15:H22)</f>
        <v>1419</v>
      </c>
      <c r="L38" s="274"/>
      <c r="M38" s="59"/>
      <c r="N38" s="59"/>
      <c r="O38" s="59"/>
      <c r="P38" s="59"/>
      <c r="Q38" s="59"/>
      <c r="R38" s="59"/>
      <c r="S38" s="59"/>
      <c r="T38" s="59"/>
      <c r="U38" s="59"/>
      <c r="V38" s="59"/>
      <c r="W38" s="59"/>
      <c r="X38" s="59"/>
      <c r="Y38" s="59"/>
      <c r="Z38" s="59"/>
      <c r="AK38" s="16"/>
    </row>
    <row r="39" spans="1:37" s="20" customFormat="1" ht="33.75" customHeight="1">
      <c r="A39" s="32"/>
      <c r="B39" s="33"/>
      <c r="C39" s="34"/>
      <c r="D39" s="34"/>
      <c r="E39" s="34"/>
      <c r="F39" s="34"/>
      <c r="G39" s="34"/>
      <c r="H39" s="34"/>
      <c r="I39" s="34"/>
      <c r="J39" s="34"/>
      <c r="K39" s="34"/>
      <c r="L39" s="34"/>
      <c r="M39" s="34"/>
      <c r="N39" s="34"/>
      <c r="O39" s="34"/>
      <c r="P39" s="34"/>
      <c r="Q39" s="34"/>
      <c r="R39" s="34"/>
      <c r="S39" s="34"/>
      <c r="T39" s="34"/>
      <c r="U39" s="34"/>
      <c r="V39" s="34"/>
      <c r="W39" s="34"/>
      <c r="X39" s="34"/>
      <c r="Y39" s="34"/>
      <c r="Z39" s="34"/>
      <c r="AF39" s="30"/>
      <c r="AG39" s="30"/>
      <c r="AH39" s="30"/>
      <c r="AI39" s="30"/>
      <c r="AJ39" s="30"/>
      <c r="AK39" s="17"/>
    </row>
    <row r="40" spans="1:26" s="105" customFormat="1" ht="24.75" customHeight="1" thickBot="1">
      <c r="A40" s="249" t="s">
        <v>102</v>
      </c>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row>
    <row r="41" spans="1:12" ht="24" customHeight="1" thickBot="1">
      <c r="A41" s="154">
        <v>2017</v>
      </c>
      <c r="B41" s="276" t="s">
        <v>86</v>
      </c>
      <c r="C41" s="276"/>
      <c r="D41" s="276"/>
      <c r="E41" s="276"/>
      <c r="F41" s="276"/>
      <c r="G41" s="276"/>
      <c r="H41" s="276"/>
      <c r="I41" s="276"/>
      <c r="J41" s="276"/>
      <c r="K41" s="270">
        <v>141</v>
      </c>
      <c r="L41" s="271"/>
    </row>
  </sheetData>
  <sheetProtection/>
  <mergeCells count="24">
    <mergeCell ref="K41:L41"/>
    <mergeCell ref="K7:O7"/>
    <mergeCell ref="K38:L38"/>
    <mergeCell ref="B37:J37"/>
    <mergeCell ref="B41:J41"/>
    <mergeCell ref="B38:J38"/>
    <mergeCell ref="A36:Z36"/>
    <mergeCell ref="C27:E27"/>
    <mergeCell ref="F27:J27"/>
    <mergeCell ref="A37:A38"/>
    <mergeCell ref="A2:Z2"/>
    <mergeCell ref="F7:J7"/>
    <mergeCell ref="A26:Z26"/>
    <mergeCell ref="Q7:Z7"/>
    <mergeCell ref="C4:N4"/>
    <mergeCell ref="Q27:Z27"/>
    <mergeCell ref="A40:Z40"/>
    <mergeCell ref="A29:A34"/>
    <mergeCell ref="A8:A24"/>
    <mergeCell ref="C7:E7"/>
    <mergeCell ref="A4:B4"/>
    <mergeCell ref="K27:O27"/>
    <mergeCell ref="A6:Z6"/>
    <mergeCell ref="K37:L37"/>
  </mergeCells>
  <printOptions/>
  <pageMargins left="0.2" right="0.2" top="0.26" bottom="0.21" header="0.19" footer="0.17"/>
  <pageSetup fitToHeight="1" fitToWidth="1" horizontalDpi="600" verticalDpi="600" orientation="landscape" paperSize="9" scale="42" r:id="rId2"/>
  <legacyDrawing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2:AV35"/>
  <sheetViews>
    <sheetView zoomScale="55" zoomScaleNormal="55" zoomScalePageLayoutView="0" workbookViewId="0" topLeftCell="A1">
      <selection activeCell="J10" sqref="J10"/>
    </sheetView>
  </sheetViews>
  <sheetFormatPr defaultColWidth="11.421875" defaultRowHeight="12.75"/>
  <cols>
    <col min="1" max="1" width="14.8515625" style="14" customWidth="1"/>
    <col min="2" max="2" width="26.7109375" style="14" customWidth="1"/>
    <col min="3" max="8" width="24.7109375" style="158" customWidth="1"/>
    <col min="9" max="15" width="8.7109375" style="13" customWidth="1"/>
    <col min="16" max="16" width="15.7109375" style="13" customWidth="1"/>
    <col min="17" max="20" width="8.7109375" style="13" customWidth="1"/>
    <col min="21" max="22" width="8.7109375" style="14" customWidth="1"/>
    <col min="23" max="23" width="15.7109375" style="14" customWidth="1"/>
    <col min="24" max="24" width="8.7109375" style="14" customWidth="1"/>
    <col min="25" max="25" width="6.00390625" style="14" customWidth="1"/>
    <col min="26" max="26" width="5.57421875" style="14" customWidth="1"/>
    <col min="27" max="27" width="4.140625" style="14" customWidth="1"/>
    <col min="28" max="35" width="11.421875" style="14" customWidth="1"/>
    <col min="36" max="36" width="13.7109375" style="217" customWidth="1"/>
    <col min="37" max="16384" width="11.421875" style="14" customWidth="1"/>
  </cols>
  <sheetData>
    <row r="2" spans="1:36" s="104" customFormat="1" ht="24.75" customHeight="1">
      <c r="A2" s="297" t="s">
        <v>104</v>
      </c>
      <c r="B2" s="297"/>
      <c r="C2" s="297"/>
      <c r="D2" s="297"/>
      <c r="E2" s="297"/>
      <c r="F2" s="297"/>
      <c r="G2" s="297"/>
      <c r="H2" s="297"/>
      <c r="I2" s="297"/>
      <c r="J2" s="179"/>
      <c r="K2" s="179"/>
      <c r="L2" s="179"/>
      <c r="M2" s="179"/>
      <c r="N2" s="179"/>
      <c r="O2" s="179"/>
      <c r="P2" s="179"/>
      <c r="Q2" s="179"/>
      <c r="R2" s="179"/>
      <c r="S2" s="179"/>
      <c r="T2" s="179"/>
      <c r="U2" s="179"/>
      <c r="V2" s="179"/>
      <c r="W2" s="179"/>
      <c r="X2" s="179"/>
      <c r="Y2" s="179"/>
      <c r="Z2" s="179"/>
      <c r="AJ2" s="208"/>
    </row>
    <row r="3" spans="1:36" s="73" customFormat="1" ht="14.25" customHeight="1">
      <c r="A3" s="74"/>
      <c r="B3" s="74"/>
      <c r="C3" s="155"/>
      <c r="D3" s="155"/>
      <c r="E3" s="155"/>
      <c r="F3" s="155"/>
      <c r="G3" s="155"/>
      <c r="H3" s="155"/>
      <c r="I3" s="74"/>
      <c r="J3" s="74"/>
      <c r="K3" s="74"/>
      <c r="L3" s="74"/>
      <c r="M3" s="74"/>
      <c r="N3" s="74"/>
      <c r="O3" s="74"/>
      <c r="P3" s="74"/>
      <c r="Q3" s="74"/>
      <c r="R3" s="74"/>
      <c r="S3" s="74"/>
      <c r="T3" s="74"/>
      <c r="U3" s="74"/>
      <c r="V3" s="74"/>
      <c r="W3" s="74"/>
      <c r="X3" s="74"/>
      <c r="Y3" s="74"/>
      <c r="Z3" s="74"/>
      <c r="AJ3" s="209"/>
    </row>
    <row r="4" spans="1:36" s="185" customFormat="1" ht="19.5" customHeight="1">
      <c r="A4" s="259" t="s">
        <v>113</v>
      </c>
      <c r="B4" s="259"/>
      <c r="C4" s="268" t="str">
        <f>'BILAN UMS INDICATEURS CSTF'!C4:N4</f>
        <v>Calendrier UMS-2017-BILAN</v>
      </c>
      <c r="D4" s="268"/>
      <c r="E4" s="268"/>
      <c r="F4" s="268"/>
      <c r="G4" s="269"/>
      <c r="H4" s="269"/>
      <c r="I4" s="269"/>
      <c r="J4" s="269"/>
      <c r="K4" s="269"/>
      <c r="L4" s="269"/>
      <c r="M4" s="269"/>
      <c r="N4" s="269"/>
      <c r="O4" s="184"/>
      <c r="P4" s="184" t="s">
        <v>57</v>
      </c>
      <c r="Q4" s="184">
        <f>'BILAN UMS INDICATEURS CSTF'!Q4</f>
        <v>2017</v>
      </c>
      <c r="R4" s="184"/>
      <c r="S4" s="184"/>
      <c r="T4" s="184"/>
      <c r="AC4" s="54" t="s">
        <v>133</v>
      </c>
      <c r="AD4" s="16">
        <f>'BILAN UMS INDICATEURS CSTF'!AD4</f>
        <v>365</v>
      </c>
      <c r="AJ4" s="210"/>
    </row>
    <row r="5" spans="9:36" s="16" customFormat="1" ht="22.5" customHeight="1">
      <c r="I5" s="31"/>
      <c r="J5" s="31"/>
      <c r="K5" s="31"/>
      <c r="L5" s="31"/>
      <c r="M5" s="31"/>
      <c r="N5" s="31"/>
      <c r="O5" s="15"/>
      <c r="P5" s="15"/>
      <c r="AJ5" s="211"/>
    </row>
    <row r="6" spans="1:48" s="105" customFormat="1" ht="24.75" customHeight="1" thickBot="1">
      <c r="A6" s="205" t="s">
        <v>105</v>
      </c>
      <c r="B6" s="206"/>
      <c r="C6" s="206"/>
      <c r="D6" s="206"/>
      <c r="E6" s="206"/>
      <c r="F6" s="206"/>
      <c r="G6" s="206"/>
      <c r="H6" s="206"/>
      <c r="I6" s="206"/>
      <c r="J6" s="206"/>
      <c r="K6" s="304" t="s">
        <v>96</v>
      </c>
      <c r="L6" s="304"/>
      <c r="M6" s="304"/>
      <c r="N6" s="304"/>
      <c r="O6" s="304"/>
      <c r="P6" s="304"/>
      <c r="Q6" s="304"/>
      <c r="R6" s="304"/>
      <c r="S6" s="304"/>
      <c r="T6" s="206"/>
      <c r="U6" s="206"/>
      <c r="V6" s="206"/>
      <c r="W6" s="206"/>
      <c r="X6" s="206"/>
      <c r="Y6" s="206"/>
      <c r="Z6" s="206"/>
      <c r="AJ6" s="212"/>
      <c r="AL6" s="313" t="s">
        <v>134</v>
      </c>
      <c r="AM6" s="314"/>
      <c r="AN6" s="314"/>
      <c r="AO6" s="315"/>
      <c r="AT6" s="316" t="s">
        <v>135</v>
      </c>
      <c r="AU6" s="316"/>
      <c r="AV6" s="316"/>
    </row>
    <row r="7" spans="1:48" s="16" customFormat="1" ht="45" customHeight="1" thickBot="1">
      <c r="A7" s="298">
        <f>Q4</f>
        <v>2017</v>
      </c>
      <c r="B7" s="128" t="s">
        <v>56</v>
      </c>
      <c r="C7" s="165" t="s">
        <v>39</v>
      </c>
      <c r="D7" s="166" t="s">
        <v>84</v>
      </c>
      <c r="E7" s="203" t="s">
        <v>88</v>
      </c>
      <c r="F7" s="167" t="s">
        <v>40</v>
      </c>
      <c r="G7" s="204" t="s">
        <v>85</v>
      </c>
      <c r="H7" s="168" t="s">
        <v>93</v>
      </c>
      <c r="I7" s="13"/>
      <c r="J7" s="207"/>
      <c r="K7" s="294">
        <f>Q4</f>
        <v>2017</v>
      </c>
      <c r="L7" s="292" t="s">
        <v>21</v>
      </c>
      <c r="M7" s="293"/>
      <c r="N7" s="293"/>
      <c r="O7" s="293"/>
      <c r="P7" s="293"/>
      <c r="Q7" s="293" t="s">
        <v>22</v>
      </c>
      <c r="R7" s="293"/>
      <c r="S7" s="262"/>
      <c r="T7" s="207"/>
      <c r="U7" s="14"/>
      <c r="V7" s="14"/>
      <c r="W7" s="14"/>
      <c r="X7" s="14"/>
      <c r="Y7" s="14"/>
      <c r="Z7" s="14"/>
      <c r="AB7" s="42"/>
      <c r="AC7" s="16" t="s">
        <v>39</v>
      </c>
      <c r="AD7" s="16" t="s">
        <v>84</v>
      </c>
      <c r="AE7" s="16" t="s">
        <v>88</v>
      </c>
      <c r="AF7" s="16" t="s">
        <v>40</v>
      </c>
      <c r="AG7" s="16" t="s">
        <v>85</v>
      </c>
      <c r="AH7" s="218" t="s">
        <v>159</v>
      </c>
      <c r="AI7" s="16" t="s">
        <v>160</v>
      </c>
      <c r="AJ7" s="211"/>
      <c r="AK7" s="218" t="s">
        <v>122</v>
      </c>
      <c r="AL7" s="224" t="s">
        <v>39</v>
      </c>
      <c r="AM7" s="225" t="s">
        <v>84</v>
      </c>
      <c r="AN7" s="225" t="s">
        <v>40</v>
      </c>
      <c r="AO7" s="226" t="s">
        <v>85</v>
      </c>
      <c r="AQ7" s="16" t="s">
        <v>109</v>
      </c>
      <c r="AT7" s="227" t="s">
        <v>136</v>
      </c>
      <c r="AU7" s="228" t="s">
        <v>56</v>
      </c>
      <c r="AV7" s="228" t="s">
        <v>124</v>
      </c>
    </row>
    <row r="8" spans="1:48" s="16" customFormat="1" ht="24.75" customHeight="1">
      <c r="A8" s="254"/>
      <c r="B8" s="44" t="s">
        <v>73</v>
      </c>
      <c r="C8" s="156">
        <f aca="true" t="shared" si="0" ref="C8:C13">IF(AI8=0,0,AC8+AL8)</f>
        <v>161.1304347826087</v>
      </c>
      <c r="D8" s="156">
        <f aca="true" t="shared" si="1" ref="D8:D13">IF(AK8=0,0,AD8+AM8)</f>
        <v>63.565217391304344</v>
      </c>
      <c r="E8" s="156">
        <f aca="true" t="shared" si="2" ref="E8:E13">AE8+IF(AND($A$7=$AT$8,B8=$AU$8),$AV$8,IF(AND($A$7=$AT$9,B8=$AU$9),$AV$9,IF(AND($A$7=$AT$10,B8=$AU$10),$AV$10,IF(AND($A$7=$AT$11,B8=$AU$11),$AV$11,IF(AND($A$7=$AT$12,B8=$AU$12),$AV$12,IF(AND($A$7=$AT$13,B8=$AU$13),$AV$13,0))))))+IF(AND($A$7=$AT$14,B8=$AU$14),$AV$14,IF(AND($A$7=$AT$15,B8=$AU$15),$AV$15,IF(AND($A$7=$AT$16,B8=$AU$16),$AV$16,0)))</f>
        <v>95</v>
      </c>
      <c r="F8" s="156">
        <f aca="true" t="shared" si="3" ref="F8:F13">IF(AK8=0,0,AF8+AN8)</f>
        <v>0</v>
      </c>
      <c r="G8" s="156">
        <f aca="true" t="shared" si="4" ref="G8:G13">IF(AK8=0,0,AG8+AO8)</f>
        <v>13.304347826086957</v>
      </c>
      <c r="H8" s="169">
        <f>$AD$4-C8-D8-E8-F8-G8</f>
        <v>32.000000000000014</v>
      </c>
      <c r="I8" s="219"/>
      <c r="J8" s="13"/>
      <c r="K8" s="295"/>
      <c r="L8" s="307" t="s">
        <v>76</v>
      </c>
      <c r="M8" s="308"/>
      <c r="N8" s="308"/>
      <c r="O8" s="308"/>
      <c r="P8" s="308"/>
      <c r="Q8" s="300"/>
      <c r="R8" s="300"/>
      <c r="S8" s="301"/>
      <c r="T8" s="13"/>
      <c r="U8" s="14"/>
      <c r="V8" s="14"/>
      <c r="W8" s="14"/>
      <c r="X8" s="14"/>
      <c r="Y8" s="14"/>
      <c r="Z8" s="14"/>
      <c r="AC8" s="16">
        <f>'BILAN UMS INDICATEURS CSTF'!C9+'BILAN UMS INDICATEURS CSTF'!D9+'BILAN UMS INDICATEURS CSTF'!F9+'BILAN UMS INDICATEURS CSTF'!G9+'BILAN UMS INDICATEURS CSTF'!I9+'BILAN UMS INDICATEURS CSTF'!J9+'BILAN UMS INDICATEURS CSTF'!K9+'BILAN UMS INDICATEURS CSTF'!L9</f>
        <v>109</v>
      </c>
      <c r="AD8" s="16">
        <f>'BILAN UMS INDICATEURS CSTF'!E9+'BILAN UMS INDICATEURS CSTF'!H9+'BILAN UMS INDICATEURS CSTF'!N9+'BILAN UMS INDICATEURS CSTF'!R9</f>
        <v>43</v>
      </c>
      <c r="AE8" s="16">
        <f>'BILAN UMS INDICATEURS CSTF'!M9</f>
        <v>95</v>
      </c>
      <c r="AF8" s="16">
        <f>'BILAN UMS INDICATEURS CSTF'!O9+'BILAN UMS INDICATEURS CSTF'!Q9</f>
        <v>0</v>
      </c>
      <c r="AG8" s="16">
        <f>'BILAN UMS INDICATEURS CSTF'!S9+'BILAN UMS INDICATEURS CSTF'!X9+'BILAN UMS INDICATEURS CSTF'!Y9</f>
        <v>9</v>
      </c>
      <c r="AH8" s="16">
        <f>'BILAN UMS INDICATEURS CSTF'!T9+'BILAN UMS INDICATEURS CSTF'!U9+'BILAN UMS INDICATEURS CSTF'!V9-IF(AND($A$7=$AT$8,B8=$AU$8),$AV$8,IF(AND($A$7=$AT$9,B8=$AU$9),$AV$9,IF(AND($A$7=$AT$10,B8=$AU$10),$AV$10,IF(AND($A$7=$AT$11,B8=$AU$11),$AV$11,IF(AND($A$7=$AT$12,B8=$AU$12),$AV$12,IF(AND($A$7=$AT$13,B8=$AU$13),$AV$13,0))))))-IF(AND($A$7=$AT$14,B8=$AU$14),$AV$14,IF(AND($A$7=$AT$15,B8=$AU$15),$AV$15,IF(AND($A$7=$AT$16,B8=$AU$16),$AV$16,0)))</f>
        <v>77</v>
      </c>
      <c r="AI8" s="16">
        <f>SUM(AC8+AD8+AF8+AG8)</f>
        <v>161</v>
      </c>
      <c r="AJ8" s="211"/>
      <c r="AK8" s="16">
        <f>AD4-AH8</f>
        <v>288</v>
      </c>
      <c r="AL8" s="229">
        <f>$AH8*AC8/$AI8</f>
        <v>52.130434782608695</v>
      </c>
      <c r="AM8" s="230">
        <f>$AH8*AD8/$AI8</f>
        <v>20.565217391304348</v>
      </c>
      <c r="AN8" s="230">
        <f>$AH8*AF8/$AI8</f>
        <v>0</v>
      </c>
      <c r="AO8" s="231">
        <f>$AH8*AG8/$AI8</f>
        <v>4.304347826086956</v>
      </c>
      <c r="AQ8" s="16" t="s">
        <v>121</v>
      </c>
      <c r="AT8" s="228">
        <v>2009</v>
      </c>
      <c r="AU8" s="228" t="s">
        <v>73</v>
      </c>
      <c r="AV8" s="228">
        <v>1</v>
      </c>
    </row>
    <row r="9" spans="1:48" s="16" customFormat="1" ht="24.75" customHeight="1">
      <c r="A9" s="254"/>
      <c r="B9" s="53" t="s">
        <v>5</v>
      </c>
      <c r="C9" s="156">
        <f t="shared" si="0"/>
        <v>204.5482233502538</v>
      </c>
      <c r="D9" s="156">
        <f t="shared" si="1"/>
        <v>0</v>
      </c>
      <c r="E9" s="156">
        <f t="shared" si="2"/>
        <v>30</v>
      </c>
      <c r="F9" s="156">
        <f t="shared" si="3"/>
        <v>0</v>
      </c>
      <c r="G9" s="156">
        <f t="shared" si="4"/>
        <v>87.4517766497462</v>
      </c>
      <c r="H9" s="169">
        <f>$AD$4-C9-D9-E9-F9-G9</f>
        <v>43</v>
      </c>
      <c r="I9" s="219"/>
      <c r="J9" s="13"/>
      <c r="K9" s="295"/>
      <c r="L9" s="288" t="s">
        <v>99</v>
      </c>
      <c r="M9" s="289"/>
      <c r="N9" s="289"/>
      <c r="O9" s="289"/>
      <c r="P9" s="289"/>
      <c r="Q9" s="300"/>
      <c r="R9" s="300"/>
      <c r="S9" s="301"/>
      <c r="T9" s="13"/>
      <c r="U9" s="14"/>
      <c r="V9" s="14"/>
      <c r="W9" s="14"/>
      <c r="X9" s="14"/>
      <c r="Y9" s="14"/>
      <c r="Z9" s="14"/>
      <c r="AC9" s="16">
        <f>'BILAN UMS INDICATEURS CSTF'!C10+'BILAN UMS INDICATEURS CSTF'!D10+'BILAN UMS INDICATEURS CSTF'!F10+'BILAN UMS INDICATEURS CSTF'!G10+'BILAN UMS INDICATEURS CSTF'!I10+'BILAN UMS INDICATEURS CSTF'!J10+'BILAN UMS INDICATEURS CSTF'!K10+'BILAN UMS INDICATEURS CSTF'!L10</f>
        <v>138</v>
      </c>
      <c r="AD9" s="16">
        <f>'BILAN UMS INDICATEURS CSTF'!E10+'BILAN UMS INDICATEURS CSTF'!H10+'BILAN UMS INDICATEURS CSTF'!N10+'BILAN UMS INDICATEURS CSTF'!R10</f>
        <v>0</v>
      </c>
      <c r="AE9" s="16">
        <f>'BILAN UMS INDICATEURS CSTF'!M10</f>
        <v>30</v>
      </c>
      <c r="AF9" s="16">
        <f>'BILAN UMS INDICATEURS CSTF'!O10+'BILAN UMS INDICATEURS CSTF'!Q10</f>
        <v>0</v>
      </c>
      <c r="AG9" s="16">
        <f>'BILAN UMS INDICATEURS CSTF'!S10+'BILAN UMS INDICATEURS CSTF'!X10+'BILAN UMS INDICATEURS CSTF'!Y10</f>
        <v>59</v>
      </c>
      <c r="AH9" s="16">
        <f>'BILAN UMS INDICATEURS CSTF'!T10+'BILAN UMS INDICATEURS CSTF'!U10+'BILAN UMS INDICATEURS CSTF'!V10-IF(AND($A$7=$AT$8,B9=$AU$8),$AV$8,IF(AND($A$7=$AT$9,B9=$AU$9),$AV$9,IF(AND($A$7=$AT$10,B9=$AU$10),$AV$10,IF(AND($A$7=$AT$11,B9=$AU$11),$AV$11,IF(AND($A$7=$AT$12,B9=$AU$12),$AV$12,IF(AND($A$7=$AT$13,B9=$AU$13),$AV$13,0))))))-IF(AND($A$7=$AT$14,B9=$AU$14),$AV$14,IF(AND($A$7=$AT$15,B9=$AU$15),$AV$15,IF(AND($A$7=$AT$16,B9=$AU$16),$AV$16,0)))</f>
        <v>95</v>
      </c>
      <c r="AI9" s="16">
        <f aca="true" t="shared" si="5" ref="AI9:AI23">SUM(AC9+AD9+AF9+AG9)</f>
        <v>197</v>
      </c>
      <c r="AJ9" s="211"/>
      <c r="AK9" s="16">
        <f aca="true" t="shared" si="6" ref="AK9:AK23">AI9-AH9</f>
        <v>102</v>
      </c>
      <c r="AL9" s="229">
        <f>$AH9*AC9/$AI9</f>
        <v>66.5482233502538</v>
      </c>
      <c r="AM9" s="230">
        <f aca="true" t="shared" si="7" ref="AM9:AM23">$AH9*AD9/$AI9</f>
        <v>0</v>
      </c>
      <c r="AN9" s="230">
        <f aca="true" t="shared" si="8" ref="AN9:AO23">$AH9*AF9/$AI9</f>
        <v>0</v>
      </c>
      <c r="AO9" s="231">
        <f t="shared" si="8"/>
        <v>28.451776649746193</v>
      </c>
      <c r="AP9" s="232"/>
      <c r="AT9" s="228">
        <v>2010</v>
      </c>
      <c r="AU9" s="228" t="s">
        <v>73</v>
      </c>
      <c r="AV9" s="228">
        <v>4</v>
      </c>
    </row>
    <row r="10" spans="1:48" s="16" customFormat="1" ht="24.75" customHeight="1" thickBot="1">
      <c r="A10" s="254"/>
      <c r="B10" s="53" t="s">
        <v>3</v>
      </c>
      <c r="C10" s="156">
        <f t="shared" si="0"/>
        <v>53.94949494949495</v>
      </c>
      <c r="D10" s="156">
        <f t="shared" si="1"/>
        <v>99.0909090909091</v>
      </c>
      <c r="E10" s="156">
        <f t="shared" si="2"/>
        <v>0</v>
      </c>
      <c r="F10" s="156">
        <f t="shared" si="3"/>
        <v>4.404040404040404</v>
      </c>
      <c r="G10" s="156">
        <f t="shared" si="4"/>
        <v>169.55555555555554</v>
      </c>
      <c r="H10" s="169">
        <f>$AD$4-C10-D10-E10-F10-G10</f>
        <v>38.00000000000003</v>
      </c>
      <c r="I10" s="219"/>
      <c r="J10" s="13"/>
      <c r="K10" s="296"/>
      <c r="L10" s="290" t="s">
        <v>98</v>
      </c>
      <c r="M10" s="291"/>
      <c r="N10" s="291"/>
      <c r="O10" s="291"/>
      <c r="P10" s="291"/>
      <c r="Q10" s="302"/>
      <c r="R10" s="302"/>
      <c r="S10" s="303"/>
      <c r="T10" s="13"/>
      <c r="U10" s="14"/>
      <c r="V10" s="14"/>
      <c r="W10" s="14"/>
      <c r="X10" s="14"/>
      <c r="Y10" s="14"/>
      <c r="Z10" s="14"/>
      <c r="AC10" s="16">
        <f>'BILAN UMS INDICATEURS CSTF'!C11+'BILAN UMS INDICATEURS CSTF'!D11+'BILAN UMS INDICATEURS CSTF'!F11+'BILAN UMS INDICATEURS CSTF'!G11+'BILAN UMS INDICATEURS CSTF'!I11+'BILAN UMS INDICATEURS CSTF'!J11+'BILAN UMS INDICATEURS CSTF'!K11+'BILAN UMS INDICATEURS CSTF'!L11</f>
        <v>49</v>
      </c>
      <c r="AD10" s="16">
        <f>'BILAN UMS INDICATEURS CSTF'!E11+'BILAN UMS INDICATEURS CSTF'!H11+'BILAN UMS INDICATEURS CSTF'!N11+'BILAN UMS INDICATEURS CSTF'!R11</f>
        <v>90</v>
      </c>
      <c r="AE10" s="16">
        <f>'BILAN UMS INDICATEURS CSTF'!M11</f>
        <v>0</v>
      </c>
      <c r="AF10" s="16">
        <f>'BILAN UMS INDICATEURS CSTF'!O11+'BILAN UMS INDICATEURS CSTF'!Q11</f>
        <v>4</v>
      </c>
      <c r="AG10" s="16">
        <f>'BILAN UMS INDICATEURS CSTF'!S11+'BILAN UMS INDICATEURS CSTF'!X11+'BILAN UMS INDICATEURS CSTF'!Y11</f>
        <v>154</v>
      </c>
      <c r="AH10" s="16">
        <f>'BILAN UMS INDICATEURS CSTF'!T11+'BILAN UMS INDICATEURS CSTF'!U11+'BILAN UMS INDICATEURS CSTF'!V11-IF(AND($A$7=$AT$8,B10=$AU$8),$AV$8,IF(AND($A$7=$AT$9,B10=$AU$9),$AV$9,IF(AND($A$7=$AT$10,B10=$AU$10),$AV$10,IF(AND($A$7=$AT$11,B10=$AU$11),$AV$11,IF(AND($A$7=$AT$12,B10=$AU$12),$AV$12,IF(AND($A$7=$AT$13,B10=$AU$13),$AV$13,0))))))-IF(AND($A$7=$AT$14,B10=$AU$14),$AV$14,IF(AND($A$7=$AT$15,B10=$AU$15),$AV$15,IF(AND($A$7=$AT$16,B10=$AU$16),$AV$16,0)))</f>
        <v>30</v>
      </c>
      <c r="AI10" s="16">
        <f t="shared" si="5"/>
        <v>297</v>
      </c>
      <c r="AJ10" s="211"/>
      <c r="AK10" s="16">
        <f t="shared" si="6"/>
        <v>267</v>
      </c>
      <c r="AL10" s="229">
        <f>$AH10*AC10/$AI10</f>
        <v>4.94949494949495</v>
      </c>
      <c r="AM10" s="230">
        <f t="shared" si="7"/>
        <v>9.090909090909092</v>
      </c>
      <c r="AN10" s="230">
        <f t="shared" si="8"/>
        <v>0.40404040404040403</v>
      </c>
      <c r="AO10" s="231">
        <f t="shared" si="8"/>
        <v>15.555555555555555</v>
      </c>
      <c r="AT10" s="228">
        <v>2011</v>
      </c>
      <c r="AU10" s="228" t="s">
        <v>73</v>
      </c>
      <c r="AV10" s="228">
        <v>1</v>
      </c>
    </row>
    <row r="11" spans="1:48" s="16" customFormat="1" ht="24.75" customHeight="1">
      <c r="A11" s="254"/>
      <c r="B11" s="53" t="s">
        <v>6</v>
      </c>
      <c r="C11" s="156">
        <f t="shared" si="0"/>
        <v>0</v>
      </c>
      <c r="D11" s="156">
        <f t="shared" si="1"/>
        <v>0</v>
      </c>
      <c r="E11" s="156">
        <f t="shared" si="2"/>
        <v>0</v>
      </c>
      <c r="F11" s="156">
        <f t="shared" si="3"/>
        <v>0</v>
      </c>
      <c r="G11" s="156">
        <f t="shared" si="4"/>
        <v>0</v>
      </c>
      <c r="H11" s="169">
        <f>$AD$4-C11-D11-E11-F11-G11</f>
        <v>365</v>
      </c>
      <c r="I11" s="219"/>
      <c r="J11" s="13"/>
      <c r="K11" s="13"/>
      <c r="L11" s="13"/>
      <c r="M11" s="13"/>
      <c r="N11" s="13"/>
      <c r="O11" s="13"/>
      <c r="P11" s="13"/>
      <c r="Q11" s="13"/>
      <c r="R11" s="13"/>
      <c r="S11" s="13"/>
      <c r="T11" s="13"/>
      <c r="U11" s="14"/>
      <c r="V11" s="14"/>
      <c r="W11" s="14"/>
      <c r="X11" s="14"/>
      <c r="Y11" s="14"/>
      <c r="Z11" s="14"/>
      <c r="AC11" s="16">
        <f>'BILAN UMS INDICATEURS CSTF'!C12+'BILAN UMS INDICATEURS CSTF'!D12+'BILAN UMS INDICATEURS CSTF'!F12+'BILAN UMS INDICATEURS CSTF'!G12+'BILAN UMS INDICATEURS CSTF'!I12+'BILAN UMS INDICATEURS CSTF'!J12+'BILAN UMS INDICATEURS CSTF'!K12+'BILAN UMS INDICATEURS CSTF'!L12</f>
        <v>0</v>
      </c>
      <c r="AD11" s="16">
        <f>'BILAN UMS INDICATEURS CSTF'!E12+'BILAN UMS INDICATEURS CSTF'!H12+'BILAN UMS INDICATEURS CSTF'!N12+'BILAN UMS INDICATEURS CSTF'!R12</f>
        <v>0</v>
      </c>
      <c r="AE11" s="16">
        <f>'BILAN UMS INDICATEURS CSTF'!M12</f>
        <v>0</v>
      </c>
      <c r="AF11" s="16">
        <f>'BILAN UMS INDICATEURS CSTF'!O12+'BILAN UMS INDICATEURS CSTF'!Q12</f>
        <v>0</v>
      </c>
      <c r="AG11" s="16">
        <f>'BILAN UMS INDICATEURS CSTF'!S12+'BILAN UMS INDICATEURS CSTF'!X12+'BILAN UMS INDICATEURS CSTF'!Y12</f>
        <v>0</v>
      </c>
      <c r="AH11" s="16">
        <f>'BILAN UMS INDICATEURS CSTF'!T12+'BILAN UMS INDICATEURS CSTF'!U12+'BILAN UMS INDICATEURS CSTF'!V12-IF(AND($A$7=$AT$8,B11=$AU$8),$AV$8,IF(AND($A$7=$AT$9,B11=$AU$9),$AV$9,IF(AND($A$7=$AT$10,B11=$AU$10),$AV$10,IF(AND($A$7=$AT$11,B11=$AU$11),$AV$11,IF(AND($A$7=$AT$12,B11=$AU$12),$AV$12,IF(AND($A$7=$AT$13,B11=$AU$13),$AV$13,0))))))-IF(AND($A$7=$AT$14,B11=$AU$14),$AV$14,IF(AND($A$7=$AT$15,B11=$AU$15),$AV$15,IF(AND($A$7=$AT$16,B11=$AU$16),$AV$16,0)))</f>
        <v>0</v>
      </c>
      <c r="AI11" s="16">
        <f t="shared" si="5"/>
        <v>0</v>
      </c>
      <c r="AJ11" s="211"/>
      <c r="AK11" s="16">
        <f t="shared" si="6"/>
        <v>0</v>
      </c>
      <c r="AL11" s="229" t="e">
        <f aca="true" t="shared" si="9" ref="AL11:AL23">$AH11*AC11/$AI11</f>
        <v>#DIV/0!</v>
      </c>
      <c r="AM11" s="230" t="e">
        <f t="shared" si="7"/>
        <v>#DIV/0!</v>
      </c>
      <c r="AN11" s="230" t="e">
        <f t="shared" si="8"/>
        <v>#DIV/0!</v>
      </c>
      <c r="AO11" s="231" t="e">
        <f t="shared" si="8"/>
        <v>#DIV/0!</v>
      </c>
      <c r="AT11" s="228">
        <v>2011</v>
      </c>
      <c r="AU11" s="228" t="s">
        <v>3</v>
      </c>
      <c r="AV11" s="228">
        <v>3</v>
      </c>
    </row>
    <row r="12" spans="1:48" s="16" customFormat="1" ht="24.75" customHeight="1">
      <c r="A12" s="254"/>
      <c r="B12" s="53" t="s">
        <v>69</v>
      </c>
      <c r="C12" s="156">
        <f t="shared" si="0"/>
        <v>0</v>
      </c>
      <c r="D12" s="156">
        <f t="shared" si="1"/>
        <v>0</v>
      </c>
      <c r="E12" s="156">
        <f t="shared" si="2"/>
        <v>0</v>
      </c>
      <c r="F12" s="156">
        <f t="shared" si="3"/>
        <v>0</v>
      </c>
      <c r="G12" s="156">
        <f t="shared" si="4"/>
        <v>0</v>
      </c>
      <c r="H12" s="169">
        <f>AJ12</f>
        <v>0</v>
      </c>
      <c r="I12" s="219"/>
      <c r="J12" s="13"/>
      <c r="K12" s="13"/>
      <c r="L12" s="13"/>
      <c r="M12" s="13"/>
      <c r="N12" s="13"/>
      <c r="O12" s="13"/>
      <c r="P12" s="13"/>
      <c r="Q12" s="13"/>
      <c r="R12" s="13"/>
      <c r="S12" s="13"/>
      <c r="T12" s="13"/>
      <c r="U12" s="14"/>
      <c r="V12" s="14"/>
      <c r="W12" s="14"/>
      <c r="X12" s="14"/>
      <c r="Y12" s="14"/>
      <c r="Z12" s="14"/>
      <c r="AC12" s="16">
        <f>'BILAN UMS INDICATEURS CSTF'!C13+'BILAN UMS INDICATEURS CSTF'!D13+'BILAN UMS INDICATEURS CSTF'!F13+'BILAN UMS INDICATEURS CSTF'!G13+'BILAN UMS INDICATEURS CSTF'!I13+'BILAN UMS INDICATEURS CSTF'!J13+'BILAN UMS INDICATEURS CSTF'!K13+'BILAN UMS INDICATEURS CSTF'!L13</f>
        <v>0</v>
      </c>
      <c r="AD12" s="16">
        <f>'BILAN UMS INDICATEURS CSTF'!E13+'BILAN UMS INDICATEURS CSTF'!H13+'BILAN UMS INDICATEURS CSTF'!N13+'BILAN UMS INDICATEURS CSTF'!R13</f>
        <v>0</v>
      </c>
      <c r="AE12" s="16">
        <f>'BILAN UMS INDICATEURS CSTF'!M13</f>
        <v>0</v>
      </c>
      <c r="AF12" s="16">
        <f>'BILAN UMS INDICATEURS CSTF'!O13+'BILAN UMS INDICATEURS CSTF'!Q13</f>
        <v>0</v>
      </c>
      <c r="AG12" s="16">
        <f>'BILAN UMS INDICATEURS CSTF'!S13+'BILAN UMS INDICATEURS CSTF'!X13+'BILAN UMS INDICATEURS CSTF'!Y13</f>
        <v>0</v>
      </c>
      <c r="AH12" s="16">
        <f>'BILAN UMS INDICATEURS CSTF'!T13+'BILAN UMS INDICATEURS CSTF'!U13+'BILAN UMS INDICATEURS CSTF'!V13-IF(AND($A$7=$AT$8,B12=$AU$8),$AV$8,IF(AND($A$7=$AT$9,B12=$AU$9),$AV$9,IF(AND($A$7=$AT$10,B12=$AU$10),$AV$10,IF(AND($A$7=$AT$11,B12=$AU$11),$AV$11,IF(AND($A$7=$AT$12,B12=$AU$12),$AV$12,IF(AND($A$7=$AT$13,B12=$AU$13),$AV$13,0))))))-IF(AND($A$7=$AT$14,B12=$AU$14),$AV$14,IF(AND($A$7=$AT$15,B12=$AU$15),$AV$15,IF(AND($A$7=$AT$16,B12=$AU$16),$AV$16,0)))</f>
        <v>0</v>
      </c>
      <c r="AI12" s="16">
        <f t="shared" si="5"/>
        <v>0</v>
      </c>
      <c r="AJ12" s="211"/>
      <c r="AK12" s="16">
        <f t="shared" si="6"/>
        <v>0</v>
      </c>
      <c r="AL12" s="229"/>
      <c r="AM12" s="230"/>
      <c r="AN12" s="230"/>
      <c r="AO12" s="231"/>
      <c r="AT12" s="228">
        <v>2012</v>
      </c>
      <c r="AU12" s="228" t="s">
        <v>5</v>
      </c>
      <c r="AV12" s="228">
        <v>1</v>
      </c>
    </row>
    <row r="13" spans="1:48" s="16" customFormat="1" ht="24.75" customHeight="1" thickBot="1">
      <c r="A13" s="254"/>
      <c r="B13" s="78" t="s">
        <v>1</v>
      </c>
      <c r="C13" s="156">
        <f t="shared" si="0"/>
        <v>153.64102564102564</v>
      </c>
      <c r="D13" s="156">
        <f t="shared" si="1"/>
        <v>38.769230769230774</v>
      </c>
      <c r="E13" s="156">
        <f t="shared" si="2"/>
        <v>0</v>
      </c>
      <c r="F13" s="156">
        <f t="shared" si="3"/>
        <v>0</v>
      </c>
      <c r="G13" s="156">
        <f t="shared" si="4"/>
        <v>31.58974358974359</v>
      </c>
      <c r="H13" s="169">
        <f>$AD$4-C13-D13-E13-F13-G13-'BILAN UMS INDICATEURS CSTF'!K41</f>
        <v>0</v>
      </c>
      <c r="I13" s="219"/>
      <c r="J13" s="13"/>
      <c r="K13" s="304" t="s">
        <v>107</v>
      </c>
      <c r="L13" s="304"/>
      <c r="M13" s="304"/>
      <c r="N13" s="304"/>
      <c r="O13" s="304"/>
      <c r="P13" s="304"/>
      <c r="Q13" s="304"/>
      <c r="R13" s="304"/>
      <c r="S13" s="304"/>
      <c r="T13" s="13"/>
      <c r="U13" s="14"/>
      <c r="V13" s="14"/>
      <c r="W13" s="14"/>
      <c r="X13" s="14"/>
      <c r="Y13" s="14"/>
      <c r="Z13" s="14"/>
      <c r="AC13" s="16">
        <f>'BILAN UMS INDICATEURS CSTF'!C14+'BILAN UMS INDICATEURS CSTF'!D14+'BILAN UMS INDICATEURS CSTF'!F14+'BILAN UMS INDICATEURS CSTF'!G14+'BILAN UMS INDICATEURS CSTF'!I14+'BILAN UMS INDICATEURS CSTF'!J14+'BILAN UMS INDICATEURS CSTF'!K14+'BILAN UMS INDICATEURS CSTF'!L14</f>
        <v>107</v>
      </c>
      <c r="AD13" s="16">
        <f>'BILAN UMS INDICATEURS CSTF'!E14+'BILAN UMS INDICATEURS CSTF'!H14+'BILAN UMS INDICATEURS CSTF'!N14+'BILAN UMS INDICATEURS CSTF'!R14</f>
        <v>27</v>
      </c>
      <c r="AE13" s="16">
        <f>'BILAN UMS INDICATEURS CSTF'!M14</f>
        <v>0</v>
      </c>
      <c r="AF13" s="16">
        <f>'BILAN UMS INDICATEURS CSTF'!O14+'BILAN UMS INDICATEURS CSTF'!Q14</f>
        <v>0</v>
      </c>
      <c r="AG13" s="16">
        <f>'BILAN UMS INDICATEURS CSTF'!S14+'BILAN UMS INDICATEURS CSTF'!X14+'BILAN UMS INDICATEURS CSTF'!Y14</f>
        <v>22</v>
      </c>
      <c r="AH13" s="16">
        <f>'BILAN UMS INDICATEURS CSTF'!T14+'BILAN UMS INDICATEURS CSTF'!U14+'BILAN UMS INDICATEURS CSTF'!V14-IF(AND($A$7=$AT$8,B13=$AU$8),$AV$8,IF(AND($A$7=$AT$9,B13=$AU$9),$AV$9,IF(AND($A$7=$AT$10,B13=$AU$10),$AV$10,IF(AND($A$7=$AT$11,B13=$AU$11),$AV$11,IF(AND($A$7=$AT$12,B13=$AU$12),$AV$12,IF(AND($A$7=$AT$13,B13=$AU$13),$AV$13,0))))))-IF(AND($A$7=$AT$14,B13=$AU$14),$AV$14,IF(AND($A$7=$AT$15,B13=$AU$15),$AV$15,IF(AND($A$7=$AT$16,B13=$AU$16),$AV$16,0)))</f>
        <v>68</v>
      </c>
      <c r="AI13" s="16">
        <f t="shared" si="5"/>
        <v>156</v>
      </c>
      <c r="AJ13" s="211"/>
      <c r="AK13" s="16">
        <f t="shared" si="6"/>
        <v>88</v>
      </c>
      <c r="AL13" s="229">
        <f t="shared" si="9"/>
        <v>46.64102564102564</v>
      </c>
      <c r="AM13" s="230">
        <f t="shared" si="7"/>
        <v>11.76923076923077</v>
      </c>
      <c r="AN13" s="230">
        <f t="shared" si="8"/>
        <v>0</v>
      </c>
      <c r="AO13" s="231">
        <f t="shared" si="8"/>
        <v>9.58974358974359</v>
      </c>
      <c r="AT13" s="228">
        <v>2012</v>
      </c>
      <c r="AU13" s="228" t="s">
        <v>73</v>
      </c>
      <c r="AV13" s="228">
        <v>1</v>
      </c>
    </row>
    <row r="14" spans="1:48" s="54" customFormat="1" ht="30" customHeight="1" thickBot="1">
      <c r="A14" s="254"/>
      <c r="B14" s="87" t="s">
        <v>70</v>
      </c>
      <c r="C14" s="161">
        <f aca="true" t="shared" si="10" ref="C14:H14">SUM(C8:C13)</f>
        <v>573.2691787233831</v>
      </c>
      <c r="D14" s="161">
        <f t="shared" si="10"/>
        <v>201.4253572514442</v>
      </c>
      <c r="E14" s="161">
        <f t="shared" si="10"/>
        <v>125</v>
      </c>
      <c r="F14" s="161">
        <f t="shared" si="10"/>
        <v>4.404040404040404</v>
      </c>
      <c r="G14" s="161">
        <f t="shared" si="10"/>
        <v>301.90142362113227</v>
      </c>
      <c r="H14" s="162">
        <f t="shared" si="10"/>
        <v>478.00000000000006</v>
      </c>
      <c r="I14" s="219"/>
      <c r="J14" s="13"/>
      <c r="K14" s="294">
        <f>Q4</f>
        <v>2017</v>
      </c>
      <c r="L14" s="292" t="s">
        <v>56</v>
      </c>
      <c r="M14" s="293"/>
      <c r="N14" s="293" t="s">
        <v>97</v>
      </c>
      <c r="O14" s="293"/>
      <c r="P14" s="293"/>
      <c r="Q14" s="293"/>
      <c r="R14" s="281" t="s">
        <v>124</v>
      </c>
      <c r="S14" s="281"/>
      <c r="T14" s="280" t="s">
        <v>125</v>
      </c>
      <c r="U14" s="281"/>
      <c r="V14" s="220" t="s">
        <v>126</v>
      </c>
      <c r="W14" s="14"/>
      <c r="X14" s="14"/>
      <c r="Y14" s="14"/>
      <c r="Z14" s="14"/>
      <c r="AC14" s="16">
        <f>'BILAN UMS INDICATEURS CSTF'!C15+'BILAN UMS INDICATEURS CSTF'!D15+'BILAN UMS INDICATEURS CSTF'!F15+'BILAN UMS INDICATEURS CSTF'!G15+'BILAN UMS INDICATEURS CSTF'!I15+'BILAN UMS INDICATEURS CSTF'!J15+'BILAN UMS INDICATEURS CSTF'!K15+'BILAN UMS INDICATEURS CSTF'!L15</f>
        <v>403</v>
      </c>
      <c r="AD14" s="16">
        <f>'BILAN UMS INDICATEURS CSTF'!E15+'BILAN UMS INDICATEURS CSTF'!H15+'BILAN UMS INDICATEURS CSTF'!N15+'BILAN UMS INDICATEURS CSTF'!R15</f>
        <v>160</v>
      </c>
      <c r="AE14" s="16">
        <f>'BILAN UMS INDICATEURS CSTF'!M15</f>
        <v>125</v>
      </c>
      <c r="AF14" s="16">
        <f>'BILAN UMS INDICATEURS CSTF'!O15+'BILAN UMS INDICATEURS CSTF'!Q15</f>
        <v>4</v>
      </c>
      <c r="AG14" s="16">
        <f>'BILAN UMS INDICATEURS CSTF'!S15+'BILAN UMS INDICATEURS CSTF'!X15+'BILAN UMS INDICATEURS CSTF'!Y15</f>
        <v>244</v>
      </c>
      <c r="AH14" s="16">
        <f>'BILAN UMS INDICATEURS CSTF'!T15+'BILAN UMS INDICATEURS CSTF'!U15+'BILAN UMS INDICATEURS CSTF'!V15-IF(AND($A$7=$AT$8,B14=$AU$8),$AV$8,IF(AND($A$7=$AT$9,B14=$AU$9),$AV$9,IF(AND($A$7=$AT$10,B14=$AU$10),$AV$10,IF(AND($A$7=$AT$11,B14=$AU$11),$AV$11,IF(AND($A$7=$AT$12,B14=$AU$12),$AV$12,IF(AND($A$7=$AT$13,B14=$AU$13),$AV$13,0))))))-IF(AND($A$7=$AT$14,B14=$AU$14),$AV$14,IF(AND($A$7=$AT$15,B14=$AU$15),$AV$15,IF(AND($A$7=$AT$16,B14=$AU$16),$AV$16,0)))</f>
        <v>270</v>
      </c>
      <c r="AI14" s="16">
        <f t="shared" si="5"/>
        <v>811</v>
      </c>
      <c r="AJ14" s="211"/>
      <c r="AK14" s="16">
        <f t="shared" si="6"/>
        <v>541</v>
      </c>
      <c r="AL14" s="229">
        <f t="shared" si="9"/>
        <v>134.16769420468557</v>
      </c>
      <c r="AM14" s="230">
        <f t="shared" si="7"/>
        <v>53.2675709001233</v>
      </c>
      <c r="AN14" s="230">
        <f t="shared" si="8"/>
        <v>1.3316892725030827</v>
      </c>
      <c r="AO14" s="231">
        <f t="shared" si="8"/>
        <v>81.23304562268804</v>
      </c>
      <c r="AT14" s="228">
        <v>2013</v>
      </c>
      <c r="AU14" s="228" t="s">
        <v>73</v>
      </c>
      <c r="AV14" s="228">
        <v>2</v>
      </c>
    </row>
    <row r="15" spans="1:48" s="16" customFormat="1" ht="24.75" customHeight="1">
      <c r="A15" s="254"/>
      <c r="B15" s="44" t="s">
        <v>4</v>
      </c>
      <c r="C15" s="160">
        <f aca="true" t="shared" si="11" ref="C15:C22">IF(AI15=0,0,AC15+AL15)</f>
        <v>291.1145038167939</v>
      </c>
      <c r="D15" s="160">
        <f aca="true" t="shared" si="12" ref="D15:D22">IF(AK15=0,0,AD15+AM15)</f>
        <v>0</v>
      </c>
      <c r="E15" s="160">
        <f aca="true" t="shared" si="13" ref="E15:E22">AE15+IF(AND($A$7=$AT$8,B15=$AU$8),$AV$8,IF(AND($A$7=$AT$9,B15=$AU$9),$AV$9,IF(AND($A$7=$AT$10,B15=$AU$10),$AV$10,IF(AND($A$7=$AT$11,B15=$AU$11),$AV$11,IF(AND($A$7=$AT$12,B15=$AU$12),$AV$12,IF(AND($A$7=$AT$13,B15=$AU$13),$AV$13,0))))))+IF(AND($A$7=$AT$14,B15=$AU$14),$AV$14,IF(AND($A$7=$AT$15,B15=$AU$15),$AV$15,IF(AND($A$7=$AT$16,B15=$AU$16),$AV$16,0)))</f>
        <v>0</v>
      </c>
      <c r="F15" s="160">
        <f aca="true" t="shared" si="14" ref="F15:F22">IF(AK15=0,0,AF15+AN15)</f>
        <v>0</v>
      </c>
      <c r="G15" s="160">
        <f aca="true" t="shared" si="15" ref="G15:G22">IF(AK15=0,0,AG15+AO15)</f>
        <v>44.88549618320611</v>
      </c>
      <c r="H15" s="169">
        <f aca="true" t="shared" si="16" ref="H15:H22">$AD$4-C15-D15-E15-F15-G15</f>
        <v>28.999999999999993</v>
      </c>
      <c r="I15" s="219"/>
      <c r="J15" s="13"/>
      <c r="K15" s="295"/>
      <c r="L15" s="305"/>
      <c r="M15" s="306"/>
      <c r="N15" s="310"/>
      <c r="O15" s="310"/>
      <c r="P15" s="310"/>
      <c r="Q15" s="310"/>
      <c r="R15" s="310"/>
      <c r="S15" s="310"/>
      <c r="T15" s="282"/>
      <c r="U15" s="283"/>
      <c r="V15" s="221"/>
      <c r="W15" s="14"/>
      <c r="X15" s="14"/>
      <c r="Y15" s="14"/>
      <c r="Z15" s="14"/>
      <c r="AC15" s="16">
        <f>'BILAN UMS INDICATEURS CSTF'!C16+'BILAN UMS INDICATEURS CSTF'!D16+'BILAN UMS INDICATEURS CSTF'!F16+'BILAN UMS INDICATEURS CSTF'!G16+'BILAN UMS INDICATEURS CSTF'!I16+'BILAN UMS INDICATEURS CSTF'!J16+'BILAN UMS INDICATEURS CSTF'!K16+'BILAN UMS INDICATEURS CSTF'!L16</f>
        <v>227</v>
      </c>
      <c r="AD15" s="16">
        <f>'BILAN UMS INDICATEURS CSTF'!E16+'BILAN UMS INDICATEURS CSTF'!H16+'BILAN UMS INDICATEURS CSTF'!N16+'BILAN UMS INDICATEURS CSTF'!R16</f>
        <v>0</v>
      </c>
      <c r="AE15" s="16">
        <f>'BILAN UMS INDICATEURS CSTF'!M16</f>
        <v>0</v>
      </c>
      <c r="AF15" s="16">
        <f>'BILAN UMS INDICATEURS CSTF'!O16+'BILAN UMS INDICATEURS CSTF'!Q16</f>
        <v>0</v>
      </c>
      <c r="AG15" s="16">
        <f>'BILAN UMS INDICATEURS CSTF'!S16+'BILAN UMS INDICATEURS CSTF'!X16+'BILAN UMS INDICATEURS CSTF'!Y16</f>
        <v>35</v>
      </c>
      <c r="AH15" s="16">
        <f>'BILAN UMS INDICATEURS CSTF'!T16+'BILAN UMS INDICATEURS CSTF'!U16+'BILAN UMS INDICATEURS CSTF'!V16-IF(AND($A$7=$AT$8,B15=$AU$8),$AV$8,IF(AND($A$7=$AT$9,B15=$AU$9),$AV$9,IF(AND($A$7=$AT$10,B15=$AU$10),$AV$10,IF(AND($A$7=$AT$11,B15=$AU$11),$AV$11,IF(AND($A$7=$AT$12,B15=$AU$12),$AV$12,IF(AND($A$7=$AT$13,B15=$AU$13),$AV$13,0))))))-IF(AND($A$7=$AT$14,B15=$AU$14),$AV$14,IF(AND($A$7=$AT$15,B15=$AU$15),$AV$15,IF(AND($A$7=$AT$16,B15=$AU$16),$AV$16,0)))</f>
        <v>74</v>
      </c>
      <c r="AI15" s="16">
        <f t="shared" si="5"/>
        <v>262</v>
      </c>
      <c r="AJ15" s="211"/>
      <c r="AK15" s="16">
        <f t="shared" si="6"/>
        <v>188</v>
      </c>
      <c r="AL15" s="229">
        <f t="shared" si="9"/>
        <v>64.1145038167939</v>
      </c>
      <c r="AM15" s="230">
        <f t="shared" si="7"/>
        <v>0</v>
      </c>
      <c r="AN15" s="230">
        <f t="shared" si="8"/>
        <v>0</v>
      </c>
      <c r="AO15" s="231">
        <f t="shared" si="8"/>
        <v>9.885496183206106</v>
      </c>
      <c r="AT15" s="228">
        <v>2013</v>
      </c>
      <c r="AU15" s="228" t="s">
        <v>3</v>
      </c>
      <c r="AV15" s="228">
        <v>1</v>
      </c>
    </row>
    <row r="16" spans="1:48" s="16" customFormat="1" ht="24.75" customHeight="1">
      <c r="A16" s="254"/>
      <c r="B16" s="53" t="s">
        <v>71</v>
      </c>
      <c r="C16" s="160">
        <f t="shared" si="11"/>
        <v>203.5906432748538</v>
      </c>
      <c r="D16" s="160">
        <f t="shared" si="12"/>
        <v>0</v>
      </c>
      <c r="E16" s="160">
        <f t="shared" si="13"/>
        <v>0</v>
      </c>
      <c r="F16" s="160">
        <f t="shared" si="14"/>
        <v>0</v>
      </c>
      <c r="G16" s="160">
        <f t="shared" si="15"/>
        <v>2.409356725146199</v>
      </c>
      <c r="H16" s="169">
        <f t="shared" si="16"/>
        <v>159</v>
      </c>
      <c r="I16" s="219"/>
      <c r="J16" s="13"/>
      <c r="K16" s="295"/>
      <c r="L16" s="305"/>
      <c r="M16" s="306"/>
      <c r="N16" s="310"/>
      <c r="O16" s="310"/>
      <c r="P16" s="310"/>
      <c r="Q16" s="310"/>
      <c r="R16" s="310"/>
      <c r="S16" s="310"/>
      <c r="T16" s="282"/>
      <c r="U16" s="283"/>
      <c r="V16" s="221"/>
      <c r="W16" s="14"/>
      <c r="X16" s="14"/>
      <c r="Y16" s="14"/>
      <c r="Z16" s="14"/>
      <c r="AC16" s="16">
        <f>'BILAN UMS INDICATEURS CSTF'!C17+'BILAN UMS INDICATEURS CSTF'!D17+'BILAN UMS INDICATEURS CSTF'!F17+'BILAN UMS INDICATEURS CSTF'!G17+'BILAN UMS INDICATEURS CSTF'!I17+'BILAN UMS INDICATEURS CSTF'!J17+'BILAN UMS INDICATEURS CSTF'!K17+'BILAN UMS INDICATEURS CSTF'!L17</f>
        <v>169</v>
      </c>
      <c r="AD16" s="16">
        <f>'BILAN UMS INDICATEURS CSTF'!E17+'BILAN UMS INDICATEURS CSTF'!H17+'BILAN UMS INDICATEURS CSTF'!N17+'BILAN UMS INDICATEURS CSTF'!R17</f>
        <v>0</v>
      </c>
      <c r="AE16" s="16">
        <f>'BILAN UMS INDICATEURS CSTF'!M17</f>
        <v>0</v>
      </c>
      <c r="AF16" s="16">
        <f>'BILAN UMS INDICATEURS CSTF'!O17+'BILAN UMS INDICATEURS CSTF'!Q17</f>
        <v>0</v>
      </c>
      <c r="AG16" s="16">
        <f>'BILAN UMS INDICATEURS CSTF'!S17+'BILAN UMS INDICATEURS CSTF'!X17+'BILAN UMS INDICATEURS CSTF'!Y17</f>
        <v>2</v>
      </c>
      <c r="AH16" s="16">
        <f>'BILAN UMS INDICATEURS CSTF'!T17+'BILAN UMS INDICATEURS CSTF'!U17+'BILAN UMS INDICATEURS CSTF'!V17-IF(AND($A$7=$AT$8,B16=$AU$8),$AV$8,IF(AND($A$7=$AT$9,B16=$AU$9),$AV$9,IF(AND($A$7=$AT$10,B16=$AU$10),$AV$10,IF(AND($A$7=$AT$11,B16=$AU$11),$AV$11,IF(AND($A$7=$AT$12,B16=$AU$12),$AV$12,IF(AND($A$7=$AT$13,B16=$AU$13),$AV$13,0))))))-IF(AND($A$7=$AT$14,B16=$AU$14),$AV$14,IF(AND($A$7=$AT$15,B16=$AU$15),$AV$15,IF(AND($A$7=$AT$16,B16=$AU$16),$AV$16,0)))</f>
        <v>35</v>
      </c>
      <c r="AI16" s="16">
        <f t="shared" si="5"/>
        <v>171</v>
      </c>
      <c r="AJ16" s="211"/>
      <c r="AK16" s="16">
        <f t="shared" si="6"/>
        <v>136</v>
      </c>
      <c r="AL16" s="229">
        <f t="shared" si="9"/>
        <v>34.590643274853804</v>
      </c>
      <c r="AM16" s="230">
        <f t="shared" si="7"/>
        <v>0</v>
      </c>
      <c r="AN16" s="230">
        <f t="shared" si="8"/>
        <v>0</v>
      </c>
      <c r="AO16" s="231">
        <f t="shared" si="8"/>
        <v>0.4093567251461988</v>
      </c>
      <c r="AT16" s="228">
        <v>2014</v>
      </c>
      <c r="AU16" s="228" t="s">
        <v>73</v>
      </c>
      <c r="AV16" s="228">
        <v>1</v>
      </c>
    </row>
    <row r="17" spans="1:48" s="16" customFormat="1" ht="24.75" customHeight="1">
      <c r="A17" s="254"/>
      <c r="B17" s="53" t="s">
        <v>9</v>
      </c>
      <c r="C17" s="160">
        <f t="shared" si="11"/>
        <v>84</v>
      </c>
      <c r="D17" s="160">
        <f t="shared" si="12"/>
        <v>69</v>
      </c>
      <c r="E17" s="160">
        <f t="shared" si="13"/>
        <v>0</v>
      </c>
      <c r="F17" s="160">
        <f t="shared" si="14"/>
        <v>0</v>
      </c>
      <c r="G17" s="160">
        <f t="shared" si="15"/>
        <v>32</v>
      </c>
      <c r="H17" s="169">
        <f t="shared" si="16"/>
        <v>180</v>
      </c>
      <c r="I17" s="219"/>
      <c r="J17" s="13"/>
      <c r="K17" s="295"/>
      <c r="L17" s="305"/>
      <c r="M17" s="306"/>
      <c r="N17" s="310"/>
      <c r="O17" s="310"/>
      <c r="P17" s="310"/>
      <c r="Q17" s="310"/>
      <c r="R17" s="310"/>
      <c r="S17" s="310"/>
      <c r="T17" s="282"/>
      <c r="U17" s="283"/>
      <c r="V17" s="221"/>
      <c r="W17" s="14"/>
      <c r="X17" s="14"/>
      <c r="Y17" s="14"/>
      <c r="Z17" s="14"/>
      <c r="AC17" s="16">
        <f>'BILAN UMS INDICATEURS CSTF'!C18+'BILAN UMS INDICATEURS CSTF'!D18+'BILAN UMS INDICATEURS CSTF'!F18+'BILAN UMS INDICATEURS CSTF'!G18+'BILAN UMS INDICATEURS CSTF'!I18+'BILAN UMS INDICATEURS CSTF'!J18+'BILAN UMS INDICATEURS CSTF'!K18+'BILAN UMS INDICATEURS CSTF'!L18</f>
        <v>84</v>
      </c>
      <c r="AD17" s="16">
        <f>'BILAN UMS INDICATEURS CSTF'!E18+'BILAN UMS INDICATEURS CSTF'!H18+'BILAN UMS INDICATEURS CSTF'!N18+'BILAN UMS INDICATEURS CSTF'!R18</f>
        <v>69</v>
      </c>
      <c r="AE17" s="16">
        <f>'BILAN UMS INDICATEURS CSTF'!M18</f>
        <v>0</v>
      </c>
      <c r="AF17" s="16">
        <f>'BILAN UMS INDICATEURS CSTF'!O18+'BILAN UMS INDICATEURS CSTF'!Q18</f>
        <v>0</v>
      </c>
      <c r="AG17" s="16">
        <f>'BILAN UMS INDICATEURS CSTF'!S18+'BILAN UMS INDICATEURS CSTF'!X18+'BILAN UMS INDICATEURS CSTF'!Y18</f>
        <v>32</v>
      </c>
      <c r="AH17" s="16">
        <f>'BILAN UMS INDICATEURS CSTF'!T18+'BILAN UMS INDICATEURS CSTF'!U18+'BILAN UMS INDICATEURS CSTF'!V18-IF(AND($A$7=$AT$8,B17=$AU$8),$AV$8,IF(AND($A$7=$AT$9,B17=$AU$9),$AV$9,IF(AND($A$7=$AT$10,B17=$AU$10),$AV$10,IF(AND($A$7=$AT$11,B17=$AU$11),$AV$11,IF(AND($A$7=$AT$12,B17=$AU$12),$AV$12,IF(AND($A$7=$AT$13,B17=$AU$13),$AV$13,0))))))-IF(AND($A$7=$AT$14,B17=$AU$14),$AV$14,IF(AND($A$7=$AT$15,B17=$AU$15),$AV$15,IF(AND($A$7=$AT$16,B17=$AU$16),$AV$16,0)))</f>
        <v>0</v>
      </c>
      <c r="AI17" s="16">
        <f t="shared" si="5"/>
        <v>185</v>
      </c>
      <c r="AJ17" s="211"/>
      <c r="AK17" s="16">
        <f t="shared" si="6"/>
        <v>185</v>
      </c>
      <c r="AL17" s="229">
        <f t="shared" si="9"/>
        <v>0</v>
      </c>
      <c r="AM17" s="230">
        <f t="shared" si="7"/>
        <v>0</v>
      </c>
      <c r="AN17" s="230">
        <f t="shared" si="8"/>
        <v>0</v>
      </c>
      <c r="AO17" s="231">
        <f t="shared" si="8"/>
        <v>0</v>
      </c>
      <c r="AT17"/>
      <c r="AU17"/>
      <c r="AV17"/>
    </row>
    <row r="18" spans="1:48" s="16" customFormat="1" ht="24.75" customHeight="1">
      <c r="A18" s="254"/>
      <c r="B18" s="53" t="s">
        <v>8</v>
      </c>
      <c r="C18" s="160">
        <f t="shared" si="11"/>
        <v>136.2905027932961</v>
      </c>
      <c r="D18" s="160">
        <f t="shared" si="12"/>
        <v>47.82122905027933</v>
      </c>
      <c r="E18" s="160">
        <f t="shared" si="13"/>
        <v>0</v>
      </c>
      <c r="F18" s="160">
        <f t="shared" si="14"/>
        <v>7.173184357541899</v>
      </c>
      <c r="G18" s="160">
        <f t="shared" si="15"/>
        <v>22.71508379888268</v>
      </c>
      <c r="H18" s="169">
        <f t="shared" si="16"/>
        <v>151</v>
      </c>
      <c r="I18" s="219"/>
      <c r="J18" s="13"/>
      <c r="K18" s="295"/>
      <c r="L18" s="305"/>
      <c r="M18" s="306"/>
      <c r="N18" s="310"/>
      <c r="O18" s="310"/>
      <c r="P18" s="310"/>
      <c r="Q18" s="310"/>
      <c r="R18" s="310"/>
      <c r="S18" s="310"/>
      <c r="T18" s="282"/>
      <c r="U18" s="283"/>
      <c r="V18" s="221"/>
      <c r="W18" s="14"/>
      <c r="X18" s="14"/>
      <c r="Y18" s="14"/>
      <c r="Z18" s="14"/>
      <c r="AC18" s="16">
        <f>'BILAN UMS INDICATEURS CSTF'!C19+'BILAN UMS INDICATEURS CSTF'!D19+'BILAN UMS INDICATEURS CSTF'!F19+'BILAN UMS INDICATEURS CSTF'!G19+'BILAN UMS INDICATEURS CSTF'!I19+'BILAN UMS INDICATEURS CSTF'!J19+'BILAN UMS INDICATEURS CSTF'!K19+'BILAN UMS INDICATEURS CSTF'!L19</f>
        <v>114</v>
      </c>
      <c r="AD18" s="16">
        <f>'BILAN UMS INDICATEURS CSTF'!E19+'BILAN UMS INDICATEURS CSTF'!H19+'BILAN UMS INDICATEURS CSTF'!N19+'BILAN UMS INDICATEURS CSTF'!R19</f>
        <v>40</v>
      </c>
      <c r="AE18" s="16">
        <f>'BILAN UMS INDICATEURS CSTF'!M19</f>
        <v>0</v>
      </c>
      <c r="AF18" s="16">
        <f>'BILAN UMS INDICATEURS CSTF'!O19+'BILAN UMS INDICATEURS CSTF'!Q19</f>
        <v>6</v>
      </c>
      <c r="AG18" s="16">
        <f>'BILAN UMS INDICATEURS CSTF'!S19+'BILAN UMS INDICATEURS CSTF'!X19+'BILAN UMS INDICATEURS CSTF'!Y19</f>
        <v>19</v>
      </c>
      <c r="AH18" s="16">
        <f>'BILAN UMS INDICATEURS CSTF'!T19+'BILAN UMS INDICATEURS CSTF'!U19+'BILAN UMS INDICATEURS CSTF'!V19-IF(AND($A$7=$AT$8,B18=$AU$8),$AV$8,IF(AND($A$7=$AT$9,B18=$AU$9),$AV$9,IF(AND($A$7=$AT$10,B18=$AU$10),$AV$10,IF(AND($A$7=$AT$11,B18=$AU$11),$AV$11,IF(AND($A$7=$AT$12,B18=$AU$12),$AV$12,IF(AND($A$7=$AT$13,B18=$AU$13),$AV$13,0))))))-IF(AND($A$7=$AT$14,B18=$AU$14),$AV$14,IF(AND($A$7=$AT$15,B18=$AU$15),$AV$15,IF(AND($A$7=$AT$16,B18=$AU$16),$AV$16,0)))</f>
        <v>35</v>
      </c>
      <c r="AI18" s="16">
        <f t="shared" si="5"/>
        <v>179</v>
      </c>
      <c r="AJ18" s="211"/>
      <c r="AK18" s="16">
        <f t="shared" si="6"/>
        <v>144</v>
      </c>
      <c r="AL18" s="229">
        <f t="shared" si="9"/>
        <v>22.29050279329609</v>
      </c>
      <c r="AM18" s="230">
        <f t="shared" si="7"/>
        <v>7.82122905027933</v>
      </c>
      <c r="AN18" s="230">
        <f t="shared" si="8"/>
        <v>1.1731843575418994</v>
      </c>
      <c r="AO18" s="231">
        <f t="shared" si="8"/>
        <v>3.7150837988826817</v>
      </c>
      <c r="AT18"/>
      <c r="AU18"/>
      <c r="AV18"/>
    </row>
    <row r="19" spans="1:48" s="16" customFormat="1" ht="24.75" customHeight="1">
      <c r="A19" s="254"/>
      <c r="B19" s="53" t="s">
        <v>7</v>
      </c>
      <c r="C19" s="160">
        <f t="shared" si="11"/>
        <v>0</v>
      </c>
      <c r="D19" s="160">
        <f t="shared" si="12"/>
        <v>0</v>
      </c>
      <c r="E19" s="160">
        <f t="shared" si="13"/>
        <v>0</v>
      </c>
      <c r="F19" s="160">
        <f t="shared" si="14"/>
        <v>0</v>
      </c>
      <c r="G19" s="160">
        <f t="shared" si="15"/>
        <v>0</v>
      </c>
      <c r="H19" s="169">
        <f t="shared" si="16"/>
        <v>365</v>
      </c>
      <c r="I19" s="219"/>
      <c r="J19" s="28"/>
      <c r="K19" s="295"/>
      <c r="L19" s="305"/>
      <c r="M19" s="306"/>
      <c r="N19" s="309"/>
      <c r="O19" s="309"/>
      <c r="P19" s="309"/>
      <c r="Q19" s="309"/>
      <c r="R19" s="309"/>
      <c r="S19" s="309"/>
      <c r="T19" s="286"/>
      <c r="U19" s="287"/>
      <c r="V19" s="222"/>
      <c r="W19" s="29"/>
      <c r="X19" s="29"/>
      <c r="Y19" s="29"/>
      <c r="Z19" s="29"/>
      <c r="AC19" s="16">
        <f>'BILAN UMS INDICATEURS CSTF'!C20+'BILAN UMS INDICATEURS CSTF'!D20+'BILAN UMS INDICATEURS CSTF'!F20+'BILAN UMS INDICATEURS CSTF'!G20+'BILAN UMS INDICATEURS CSTF'!I20+'BILAN UMS INDICATEURS CSTF'!J20+'BILAN UMS INDICATEURS CSTF'!K20+'BILAN UMS INDICATEURS CSTF'!L20</f>
        <v>0</v>
      </c>
      <c r="AD19" s="16">
        <f>'BILAN UMS INDICATEURS CSTF'!E20+'BILAN UMS INDICATEURS CSTF'!H20+'BILAN UMS INDICATEURS CSTF'!N20+'BILAN UMS INDICATEURS CSTF'!R20</f>
        <v>0</v>
      </c>
      <c r="AE19" s="16">
        <f>'BILAN UMS INDICATEURS CSTF'!M20</f>
        <v>0</v>
      </c>
      <c r="AF19" s="16">
        <f>'BILAN UMS INDICATEURS CSTF'!O20+'BILAN UMS INDICATEURS CSTF'!Q20</f>
        <v>0</v>
      </c>
      <c r="AG19" s="16">
        <f>'BILAN UMS INDICATEURS CSTF'!S20+'BILAN UMS INDICATEURS CSTF'!X20+'BILAN UMS INDICATEURS CSTF'!Y20</f>
        <v>0</v>
      </c>
      <c r="AH19" s="16">
        <f>'BILAN UMS INDICATEURS CSTF'!T20+'BILAN UMS INDICATEURS CSTF'!U20+'BILAN UMS INDICATEURS CSTF'!V20-IF(AND($A$7=$AT$8,B19=$AU$8),$AV$8,IF(AND($A$7=$AT$9,B19=$AU$9),$AV$9,IF(AND($A$7=$AT$10,B19=$AU$10),$AV$10,IF(AND($A$7=$AT$11,B19=$AU$11),$AV$11,IF(AND($A$7=$AT$12,B19=$AU$12),$AV$12,IF(AND($A$7=$AT$13,B19=$AU$13),$AV$13,0))))))-IF(AND($A$7=$AT$14,B19=$AU$14),$AV$14,IF(AND($A$7=$AT$15,B19=$AU$15),$AV$15,IF(AND($A$7=$AT$16,B19=$AU$16),$AV$16,0)))</f>
        <v>0</v>
      </c>
      <c r="AI19" s="16">
        <f t="shared" si="5"/>
        <v>0</v>
      </c>
      <c r="AJ19" s="211"/>
      <c r="AK19" s="16">
        <f t="shared" si="6"/>
        <v>0</v>
      </c>
      <c r="AL19" s="229" t="e">
        <f t="shared" si="9"/>
        <v>#DIV/0!</v>
      </c>
      <c r="AM19" s="230" t="e">
        <f t="shared" si="7"/>
        <v>#DIV/0!</v>
      </c>
      <c r="AN19" s="230" t="e">
        <f t="shared" si="8"/>
        <v>#DIV/0!</v>
      </c>
      <c r="AO19" s="231" t="e">
        <f t="shared" si="8"/>
        <v>#DIV/0!</v>
      </c>
      <c r="AT19"/>
      <c r="AU19"/>
      <c r="AV19"/>
    </row>
    <row r="20" spans="1:48" s="16" customFormat="1" ht="24.75" customHeight="1">
      <c r="A20" s="254"/>
      <c r="B20" s="53" t="s">
        <v>72</v>
      </c>
      <c r="C20" s="160">
        <f t="shared" si="11"/>
        <v>74.75</v>
      </c>
      <c r="D20" s="160">
        <f t="shared" si="12"/>
        <v>0</v>
      </c>
      <c r="E20" s="160">
        <f t="shared" si="13"/>
        <v>0</v>
      </c>
      <c r="F20" s="160">
        <f t="shared" si="14"/>
        <v>0</v>
      </c>
      <c r="G20" s="160">
        <f t="shared" si="15"/>
        <v>17.25</v>
      </c>
      <c r="H20" s="169">
        <f t="shared" si="16"/>
        <v>273</v>
      </c>
      <c r="I20" s="219"/>
      <c r="J20" s="13"/>
      <c r="K20" s="295"/>
      <c r="L20" s="305"/>
      <c r="M20" s="306"/>
      <c r="N20" s="310"/>
      <c r="O20" s="310"/>
      <c r="P20" s="310"/>
      <c r="Q20" s="310"/>
      <c r="R20" s="310"/>
      <c r="S20" s="310"/>
      <c r="T20" s="282"/>
      <c r="U20" s="283"/>
      <c r="V20" s="221"/>
      <c r="W20" s="14"/>
      <c r="X20" s="14"/>
      <c r="Y20" s="14"/>
      <c r="Z20" s="14"/>
      <c r="AC20" s="16">
        <f>'BILAN UMS INDICATEURS CSTF'!C21+'BILAN UMS INDICATEURS CSTF'!D21+'BILAN UMS INDICATEURS CSTF'!F21+'BILAN UMS INDICATEURS CSTF'!G21+'BILAN UMS INDICATEURS CSTF'!I21+'BILAN UMS INDICATEURS CSTF'!J21+'BILAN UMS INDICATEURS CSTF'!K21+'BILAN UMS INDICATEURS CSTF'!L21</f>
        <v>65</v>
      </c>
      <c r="AD20" s="16">
        <f>'BILAN UMS INDICATEURS CSTF'!E21+'BILAN UMS INDICATEURS CSTF'!H21+'BILAN UMS INDICATEURS CSTF'!N21+'BILAN UMS INDICATEURS CSTF'!R21</f>
        <v>0</v>
      </c>
      <c r="AE20" s="16">
        <f>'BILAN UMS INDICATEURS CSTF'!M21</f>
        <v>0</v>
      </c>
      <c r="AF20" s="16">
        <f>'BILAN UMS INDICATEURS CSTF'!O21+'BILAN UMS INDICATEURS CSTF'!Q21</f>
        <v>0</v>
      </c>
      <c r="AG20" s="16">
        <f>'BILAN UMS INDICATEURS CSTF'!S21+'BILAN UMS INDICATEURS CSTF'!X21+'BILAN UMS INDICATEURS CSTF'!Y21</f>
        <v>15</v>
      </c>
      <c r="AH20" s="16">
        <f>'BILAN UMS INDICATEURS CSTF'!T21+'BILAN UMS INDICATEURS CSTF'!U21+'BILAN UMS INDICATEURS CSTF'!V21-IF(AND($A$7=$AT$8,B20=$AU$8),$AV$8,IF(AND($A$7=$AT$9,B20=$AU$9),$AV$9,IF(AND($A$7=$AT$10,B20=$AU$10),$AV$10,IF(AND($A$7=$AT$11,B20=$AU$11),$AV$11,IF(AND($A$7=$AT$12,B20=$AU$12),$AV$12,IF(AND($A$7=$AT$13,B20=$AU$13),$AV$13,0))))))-IF(AND($A$7=$AT$14,B20=$AU$14),$AV$14,IF(AND($A$7=$AT$15,B20=$AU$15),$AV$15,IF(AND($A$7=$AT$16,B20=$AU$16),$AV$16,0)))</f>
        <v>12</v>
      </c>
      <c r="AI20" s="16">
        <f t="shared" si="5"/>
        <v>80</v>
      </c>
      <c r="AJ20" s="211"/>
      <c r="AK20" s="16">
        <f t="shared" si="6"/>
        <v>68</v>
      </c>
      <c r="AL20" s="229">
        <f t="shared" si="9"/>
        <v>9.75</v>
      </c>
      <c r="AM20" s="230">
        <f t="shared" si="7"/>
        <v>0</v>
      </c>
      <c r="AN20" s="230">
        <f t="shared" si="8"/>
        <v>0</v>
      </c>
      <c r="AO20" s="231">
        <f t="shared" si="8"/>
        <v>2.25</v>
      </c>
      <c r="AT20"/>
      <c r="AU20"/>
      <c r="AV20"/>
    </row>
    <row r="21" spans="1:48" s="16" customFormat="1" ht="24.75" customHeight="1">
      <c r="A21" s="254"/>
      <c r="B21" s="53" t="s">
        <v>2</v>
      </c>
      <c r="C21" s="160">
        <f t="shared" si="11"/>
        <v>150.2970297029703</v>
      </c>
      <c r="D21" s="160">
        <f t="shared" si="12"/>
        <v>0</v>
      </c>
      <c r="E21" s="160">
        <f t="shared" si="13"/>
        <v>0</v>
      </c>
      <c r="F21" s="160">
        <f t="shared" si="14"/>
        <v>0</v>
      </c>
      <c r="G21" s="160">
        <f t="shared" si="15"/>
        <v>79.70297029702971</v>
      </c>
      <c r="H21" s="169">
        <f t="shared" si="16"/>
        <v>135</v>
      </c>
      <c r="I21" s="219"/>
      <c r="J21" s="13"/>
      <c r="K21" s="295"/>
      <c r="L21" s="305"/>
      <c r="M21" s="306"/>
      <c r="N21" s="310"/>
      <c r="O21" s="310"/>
      <c r="P21" s="310"/>
      <c r="Q21" s="310"/>
      <c r="R21" s="310"/>
      <c r="S21" s="310"/>
      <c r="T21" s="282"/>
      <c r="U21" s="283"/>
      <c r="V21" s="221"/>
      <c r="W21" s="14"/>
      <c r="X21" s="14"/>
      <c r="Y21" s="14"/>
      <c r="Z21" s="14"/>
      <c r="AC21" s="16">
        <f>'BILAN UMS INDICATEURS CSTF'!C22+'BILAN UMS INDICATEURS CSTF'!D22+'BILAN UMS INDICATEURS CSTF'!F22+'BILAN UMS INDICATEURS CSTF'!G22+'BILAN UMS INDICATEURS CSTF'!I22+'BILAN UMS INDICATEURS CSTF'!J22+'BILAN UMS INDICATEURS CSTF'!K22+'BILAN UMS INDICATEURS CSTF'!L22</f>
        <v>132</v>
      </c>
      <c r="AD21" s="16">
        <f>'BILAN UMS INDICATEURS CSTF'!E22+'BILAN UMS INDICATEURS CSTF'!H22+'BILAN UMS INDICATEURS CSTF'!N22+'BILAN UMS INDICATEURS CSTF'!R22</f>
        <v>0</v>
      </c>
      <c r="AE21" s="16">
        <f>'BILAN UMS INDICATEURS CSTF'!M22</f>
        <v>0</v>
      </c>
      <c r="AF21" s="16">
        <f>'BILAN UMS INDICATEURS CSTF'!O22+'BILAN UMS INDICATEURS CSTF'!Q22</f>
        <v>0</v>
      </c>
      <c r="AG21" s="16">
        <f>'BILAN UMS INDICATEURS CSTF'!S22+'BILAN UMS INDICATEURS CSTF'!X22+'BILAN UMS INDICATEURS CSTF'!Y22</f>
        <v>70</v>
      </c>
      <c r="AH21" s="16">
        <f>'BILAN UMS INDICATEURS CSTF'!T22+'BILAN UMS INDICATEURS CSTF'!U22+'BILAN UMS INDICATEURS CSTF'!V22-IF(AND($A$7=$AT$8,B21=$AU$8),$AV$8,IF(AND($A$7=$AT$9,B21=$AU$9),$AV$9,IF(AND($A$7=$AT$10,B21=$AU$10),$AV$10,IF(AND($A$7=$AT$11,B21=$AU$11),$AV$11,IF(AND($A$7=$AT$12,B21=$AU$12),$AV$12,IF(AND($A$7=$AT$13,B21=$AU$13),$AV$13,0))))))-IF(AND($A$7=$AT$14,B21=$AU$14),$AV$14,IF(AND($A$7=$AT$15,B21=$AU$15),$AV$15,IF(AND($A$7=$AT$16,B21=$AU$16),$AV$16,0)))</f>
        <v>28</v>
      </c>
      <c r="AI21" s="16">
        <f t="shared" si="5"/>
        <v>202</v>
      </c>
      <c r="AJ21" s="211"/>
      <c r="AK21" s="16">
        <f t="shared" si="6"/>
        <v>174</v>
      </c>
      <c r="AL21" s="229">
        <f t="shared" si="9"/>
        <v>18.297029702970296</v>
      </c>
      <c r="AM21" s="230">
        <f t="shared" si="7"/>
        <v>0</v>
      </c>
      <c r="AN21" s="230">
        <f t="shared" si="8"/>
        <v>0</v>
      </c>
      <c r="AO21" s="231">
        <f t="shared" si="8"/>
        <v>9.702970297029703</v>
      </c>
      <c r="AT21"/>
      <c r="AU21"/>
      <c r="AV21"/>
    </row>
    <row r="22" spans="1:41" s="16" customFormat="1" ht="24.75" customHeight="1" thickBot="1">
      <c r="A22" s="254"/>
      <c r="B22" s="78" t="s">
        <v>23</v>
      </c>
      <c r="C22" s="160">
        <f t="shared" si="11"/>
        <v>207.85333333333335</v>
      </c>
      <c r="D22" s="160">
        <f t="shared" si="12"/>
        <v>0</v>
      </c>
      <c r="E22" s="160">
        <f t="shared" si="13"/>
        <v>0</v>
      </c>
      <c r="F22" s="160">
        <f t="shared" si="14"/>
        <v>23.8</v>
      </c>
      <c r="G22" s="160">
        <f t="shared" si="15"/>
        <v>6.346666666666667</v>
      </c>
      <c r="H22" s="169">
        <f t="shared" si="16"/>
        <v>126.99999999999997</v>
      </c>
      <c r="I22" s="219"/>
      <c r="J22" s="13"/>
      <c r="K22" s="295"/>
      <c r="L22" s="305"/>
      <c r="M22" s="306"/>
      <c r="N22" s="310"/>
      <c r="O22" s="310"/>
      <c r="P22" s="310"/>
      <c r="Q22" s="310"/>
      <c r="R22" s="310"/>
      <c r="S22" s="310"/>
      <c r="T22" s="282"/>
      <c r="U22" s="283"/>
      <c r="V22" s="221"/>
      <c r="W22" s="14"/>
      <c r="X22" s="14"/>
      <c r="Y22" s="14"/>
      <c r="Z22" s="14"/>
      <c r="AC22" s="16">
        <f>'BILAN UMS INDICATEURS CSTF'!C23+'BILAN UMS INDICATEURS CSTF'!D23+'BILAN UMS INDICATEURS CSTF'!F23+'BILAN UMS INDICATEURS CSTF'!G23+'BILAN UMS INDICATEURS CSTF'!I23+'BILAN UMS INDICATEURS CSTF'!J23+'BILAN UMS INDICATEURS CSTF'!K23+'BILAN UMS INDICATEURS CSTF'!L23</f>
        <v>131</v>
      </c>
      <c r="AD22" s="16">
        <f>'BILAN UMS INDICATEURS CSTF'!E23+'BILAN UMS INDICATEURS CSTF'!H23+'BILAN UMS INDICATEURS CSTF'!N23+'BILAN UMS INDICATEURS CSTF'!R23</f>
        <v>0</v>
      </c>
      <c r="AE22" s="16">
        <f>'BILAN UMS INDICATEURS CSTF'!M23</f>
        <v>0</v>
      </c>
      <c r="AF22" s="16">
        <f>'BILAN UMS INDICATEURS CSTF'!O23+'BILAN UMS INDICATEURS CSTF'!Q23</f>
        <v>15</v>
      </c>
      <c r="AG22" s="16">
        <f>'BILAN UMS INDICATEURS CSTF'!S23+'BILAN UMS INDICATEURS CSTF'!X23+'BILAN UMS INDICATEURS CSTF'!Y23</f>
        <v>4</v>
      </c>
      <c r="AH22" s="16">
        <f>'BILAN UMS INDICATEURS CSTF'!T23+'BILAN UMS INDICATEURS CSTF'!U23+'BILAN UMS INDICATEURS CSTF'!V23-IF(AND($A$7=$AT$8,B22=$AU$8),$AV$8,IF(AND($A$7=$AT$9,B22=$AU$9),$AV$9,IF(AND($A$7=$AT$10,B22=$AU$10),$AV$10,IF(AND($A$7=$AT$11,B22=$AU$11),$AV$11,IF(AND($A$7=$AT$12,B22=$AU$12),$AV$12,IF(AND($A$7=$AT$13,B22=$AU$13),$AV$13,0))))))-IF(AND($A$7=$AT$14,B22=$AU$14),$AV$14,IF(AND($A$7=$AT$15,B22=$AU$15),$AV$15,IF(AND($A$7=$AT$16,B22=$AU$16),$AV$16,0)))</f>
        <v>88</v>
      </c>
      <c r="AI22" s="16">
        <f t="shared" si="5"/>
        <v>150</v>
      </c>
      <c r="AJ22" s="211"/>
      <c r="AK22" s="16">
        <f t="shared" si="6"/>
        <v>62</v>
      </c>
      <c r="AL22" s="229">
        <f t="shared" si="9"/>
        <v>76.85333333333334</v>
      </c>
      <c r="AM22" s="230">
        <f t="shared" si="7"/>
        <v>0</v>
      </c>
      <c r="AN22" s="230">
        <f t="shared" si="8"/>
        <v>8.8</v>
      </c>
      <c r="AO22" s="231">
        <f t="shared" si="8"/>
        <v>2.3466666666666667</v>
      </c>
    </row>
    <row r="23" spans="1:41" s="56" customFormat="1" ht="35.25" customHeight="1" thickBot="1">
      <c r="A23" s="255"/>
      <c r="B23" s="87" t="s">
        <v>41</v>
      </c>
      <c r="C23" s="163">
        <f aca="true" t="shared" si="17" ref="C23:H23">SUM(C15:C22)</f>
        <v>1147.8960129212473</v>
      </c>
      <c r="D23" s="163">
        <f t="shared" si="17"/>
        <v>116.82122905027933</v>
      </c>
      <c r="E23" s="163">
        <f>AE23+IF(AND($A$7=$AT$8,B23=$AU$8),$AV$8,IF(AND($A$7=$AT$9,B23=$AU$9),$AV$9,IF(AND($A$7=$AT$10,B23=$AU$10),$AV$10,IF(AND($A$7=$AT$11,B23=$AU$11),$AV$11,IF(AND($A$7=$AT$12,B23=$AU$12),$AV$12,IF(AND($A$7=$AT$13,B23=$AU$13),$AV$13,0))))))+IF(AND($A$7=$AT$14,B23=$AU$14),$AV$14,IF(AND($A$7=$AT$15,B23=$AU$15),$AV$15,IF(AND($A$7=$AT$16,B23=$AU$16),$AV$16,0)))</f>
        <v>0</v>
      </c>
      <c r="F23" s="163">
        <f t="shared" si="17"/>
        <v>30.9731843575419</v>
      </c>
      <c r="G23" s="163">
        <f t="shared" si="17"/>
        <v>205.30957367093137</v>
      </c>
      <c r="H23" s="164">
        <f t="shared" si="17"/>
        <v>1419</v>
      </c>
      <c r="I23" s="219"/>
      <c r="J23" s="13"/>
      <c r="K23" s="296"/>
      <c r="L23" s="311"/>
      <c r="M23" s="312"/>
      <c r="N23" s="317"/>
      <c r="O23" s="317"/>
      <c r="P23" s="317"/>
      <c r="Q23" s="317"/>
      <c r="R23" s="317"/>
      <c r="S23" s="317"/>
      <c r="T23" s="284"/>
      <c r="U23" s="285"/>
      <c r="V23" s="223"/>
      <c r="W23" s="14"/>
      <c r="X23" s="14"/>
      <c r="Y23" s="14"/>
      <c r="Z23" s="14"/>
      <c r="AC23" s="16">
        <f>'BILAN UMS INDICATEURS CSTF'!C24+'BILAN UMS INDICATEURS CSTF'!D24+'BILAN UMS INDICATEURS CSTF'!F24+'BILAN UMS INDICATEURS CSTF'!G24+'BILAN UMS INDICATEURS CSTF'!I24+'BILAN UMS INDICATEURS CSTF'!J24+'BILAN UMS INDICATEURS CSTF'!K24+'BILAN UMS INDICATEURS CSTF'!L24</f>
        <v>922</v>
      </c>
      <c r="AD23" s="16">
        <f>'BILAN UMS INDICATEURS CSTF'!E24+'BILAN UMS INDICATEURS CSTF'!H24+'BILAN UMS INDICATEURS CSTF'!N24+'BILAN UMS INDICATEURS CSTF'!R24</f>
        <v>109</v>
      </c>
      <c r="AE23" s="16">
        <f>'BILAN UMS INDICATEURS CSTF'!M24</f>
        <v>0</v>
      </c>
      <c r="AF23" s="16">
        <f>'BILAN UMS INDICATEURS CSTF'!O24+'BILAN UMS INDICATEURS CSTF'!Q24</f>
        <v>21</v>
      </c>
      <c r="AG23" s="16">
        <f>'BILAN UMS INDICATEURS CSTF'!S24+'BILAN UMS INDICATEURS CSTF'!X24+'BILAN UMS INDICATEURS CSTF'!Y24</f>
        <v>177</v>
      </c>
      <c r="AH23" s="16">
        <f>'BILAN UMS INDICATEURS CSTF'!T24+'BILAN UMS INDICATEURS CSTF'!U24+'BILAN UMS INDICATEURS CSTF'!V24-IF(AND($A$7=$AT$8,B23=$AU$8),$AV$8,IF(AND($A$7=$AT$9,B23=$AU$9),$AV$9,IF(AND($A$7=$AT$10,B23=$AU$10),$AV$10,IF(AND($A$7=$AT$11,B23=$AU$11),$AV$11,IF(AND($A$7=$AT$12,B23=$AU$12),$AV$12,IF(AND($A$7=$AT$13,B23=$AU$13),$AV$13,0))))))-IF(AND($A$7=$AT$14,B23=$AU$14),$AV$14,IF(AND($A$7=$AT$15,B23=$AU$15),$AV$15,IF(AND($A$7=$AT$16,B23=$AU$16),$AV$16,0)))</f>
        <v>272</v>
      </c>
      <c r="AI23" s="16">
        <f t="shared" si="5"/>
        <v>1229</v>
      </c>
      <c r="AJ23" s="211"/>
      <c r="AK23" s="16">
        <f t="shared" si="6"/>
        <v>957</v>
      </c>
      <c r="AL23" s="229">
        <f t="shared" si="9"/>
        <v>204.0553295362083</v>
      </c>
      <c r="AM23" s="233">
        <f t="shared" si="7"/>
        <v>24.12367778681855</v>
      </c>
      <c r="AN23" s="233">
        <f t="shared" si="8"/>
        <v>4.647681041497152</v>
      </c>
      <c r="AO23" s="234">
        <f t="shared" si="8"/>
        <v>39.173311635476</v>
      </c>
    </row>
    <row r="24" spans="1:36" s="56" customFormat="1" ht="145.5" customHeight="1">
      <c r="A24" s="57"/>
      <c r="B24" s="58"/>
      <c r="C24" s="72"/>
      <c r="D24" s="72"/>
      <c r="E24" s="72"/>
      <c r="F24" s="72"/>
      <c r="G24" s="72"/>
      <c r="H24" s="72"/>
      <c r="I24" s="13"/>
      <c r="J24" s="13"/>
      <c r="K24" s="13"/>
      <c r="L24" s="13"/>
      <c r="M24" s="13"/>
      <c r="N24" s="13"/>
      <c r="O24" s="13"/>
      <c r="P24" s="13"/>
      <c r="Q24" s="13"/>
      <c r="R24" s="13"/>
      <c r="S24" s="13"/>
      <c r="T24" s="13"/>
      <c r="U24" s="14"/>
      <c r="V24" s="14"/>
      <c r="W24" s="14"/>
      <c r="X24" s="14"/>
      <c r="Y24" s="14"/>
      <c r="Z24" s="14"/>
      <c r="AH24" s="16"/>
      <c r="AJ24" s="213"/>
    </row>
    <row r="25" spans="1:36" s="56" customFormat="1" ht="409.5" customHeight="1">
      <c r="A25" s="57"/>
      <c r="B25" s="58"/>
      <c r="C25" s="72"/>
      <c r="D25" s="72"/>
      <c r="E25" s="72"/>
      <c r="F25" s="72"/>
      <c r="G25" s="72"/>
      <c r="H25" s="72"/>
      <c r="I25" s="13"/>
      <c r="J25" s="13"/>
      <c r="K25" s="13"/>
      <c r="L25" s="13"/>
      <c r="M25" s="13"/>
      <c r="N25" s="13"/>
      <c r="O25" s="13"/>
      <c r="P25" s="13"/>
      <c r="Q25" s="13"/>
      <c r="R25" s="13"/>
      <c r="S25" s="13"/>
      <c r="T25" s="13"/>
      <c r="U25" s="14"/>
      <c r="V25" s="14"/>
      <c r="W25" s="14"/>
      <c r="X25" s="14"/>
      <c r="Y25" s="14"/>
      <c r="Z25" s="14"/>
      <c r="AH25" s="16"/>
      <c r="AJ25" s="213"/>
    </row>
    <row r="26" spans="1:36" s="205" customFormat="1" ht="24.75" customHeight="1" thickBot="1">
      <c r="A26" s="299" t="s">
        <v>106</v>
      </c>
      <c r="B26" s="299"/>
      <c r="C26" s="299"/>
      <c r="D26" s="299"/>
      <c r="E26" s="299"/>
      <c r="F26" s="299"/>
      <c r="G26" s="299"/>
      <c r="H26" s="299"/>
      <c r="AJ26" s="214"/>
    </row>
    <row r="27" spans="1:36" s="16" customFormat="1" ht="45" customHeight="1" thickBot="1">
      <c r="A27" s="294">
        <f>Q4</f>
        <v>2017</v>
      </c>
      <c r="B27" s="107" t="s">
        <v>95</v>
      </c>
      <c r="C27" s="170" t="s">
        <v>39</v>
      </c>
      <c r="D27" s="171" t="s">
        <v>84</v>
      </c>
      <c r="E27" s="172" t="s">
        <v>88</v>
      </c>
      <c r="F27" s="173" t="s">
        <v>40</v>
      </c>
      <c r="G27" s="174" t="s">
        <v>85</v>
      </c>
      <c r="H27" s="159" t="s">
        <v>94</v>
      </c>
      <c r="I27" s="13"/>
      <c r="J27" s="13"/>
      <c r="K27" s="13"/>
      <c r="L27" s="13"/>
      <c r="M27" s="13"/>
      <c r="N27" s="13"/>
      <c r="O27" s="13"/>
      <c r="P27" s="13"/>
      <c r="Q27" s="13"/>
      <c r="R27" s="13"/>
      <c r="S27" s="13"/>
      <c r="T27" s="13"/>
      <c r="U27" s="14"/>
      <c r="V27" s="14"/>
      <c r="W27" s="14"/>
      <c r="X27" s="14"/>
      <c r="Y27" s="14"/>
      <c r="Z27" s="14"/>
      <c r="AB27" s="42"/>
      <c r="AJ27" s="211"/>
    </row>
    <row r="28" spans="1:36" s="61" customFormat="1" ht="24.75" customHeight="1">
      <c r="A28" s="295"/>
      <c r="B28" s="60" t="s">
        <v>15</v>
      </c>
      <c r="C28" s="157">
        <f aca="true" t="shared" si="18" ref="C28:H28">C29+C30</f>
        <v>714.6686558756536</v>
      </c>
      <c r="D28" s="157">
        <f t="shared" si="18"/>
        <v>279.47735553249277</v>
      </c>
      <c r="E28" s="157">
        <f t="shared" si="18"/>
        <v>125</v>
      </c>
      <c r="F28" s="157">
        <f t="shared" si="18"/>
        <v>11.577224761582304</v>
      </c>
      <c r="G28" s="157">
        <f t="shared" si="18"/>
        <v>342.27676383027136</v>
      </c>
      <c r="H28" s="157">
        <f t="shared" si="18"/>
        <v>1447</v>
      </c>
      <c r="I28" s="13"/>
      <c r="J28" s="13"/>
      <c r="K28" s="13"/>
      <c r="L28" s="13"/>
      <c r="M28" s="13"/>
      <c r="N28" s="13"/>
      <c r="O28" s="13"/>
      <c r="P28" s="13"/>
      <c r="Q28" s="13"/>
      <c r="R28" s="13"/>
      <c r="S28" s="13"/>
      <c r="T28" s="13"/>
      <c r="U28" s="14"/>
      <c r="V28" s="14"/>
      <c r="W28" s="14"/>
      <c r="X28" s="14"/>
      <c r="Y28" s="14"/>
      <c r="Z28" s="14"/>
      <c r="AJ28" s="215"/>
    </row>
    <row r="29" spans="1:36" s="61" customFormat="1" ht="24.75" customHeight="1">
      <c r="A29" s="295"/>
      <c r="B29" s="62" t="s">
        <v>16</v>
      </c>
      <c r="C29" s="180">
        <f aca="true" t="shared" si="19" ref="C29:H29">SUM(C8:C12)</f>
        <v>419.62815308235747</v>
      </c>
      <c r="D29" s="180">
        <f t="shared" si="19"/>
        <v>162.65612648221344</v>
      </c>
      <c r="E29" s="180">
        <f t="shared" si="19"/>
        <v>125</v>
      </c>
      <c r="F29" s="180">
        <f t="shared" si="19"/>
        <v>4.404040404040404</v>
      </c>
      <c r="G29" s="180">
        <f t="shared" si="19"/>
        <v>270.3116800313887</v>
      </c>
      <c r="H29" s="182">
        <f t="shared" si="19"/>
        <v>478.00000000000006</v>
      </c>
      <c r="I29" s="13"/>
      <c r="J29" s="13"/>
      <c r="K29" s="13"/>
      <c r="L29" s="13"/>
      <c r="M29" s="13"/>
      <c r="N29" s="13"/>
      <c r="O29" s="13"/>
      <c r="P29" s="13"/>
      <c r="Q29" s="13"/>
      <c r="R29" s="13"/>
      <c r="S29" s="13"/>
      <c r="T29" s="13"/>
      <c r="U29" s="14"/>
      <c r="V29" s="14"/>
      <c r="W29" s="14"/>
      <c r="X29" s="14"/>
      <c r="Y29" s="14"/>
      <c r="Z29" s="14"/>
      <c r="AJ29" s="215"/>
    </row>
    <row r="30" spans="1:36" s="61" customFormat="1" ht="24.75" customHeight="1">
      <c r="A30" s="295"/>
      <c r="B30" s="62" t="s">
        <v>17</v>
      </c>
      <c r="C30" s="180">
        <f aca="true" t="shared" si="20" ref="C30:H30">SUM(C17:C20)</f>
        <v>295.0405027932961</v>
      </c>
      <c r="D30" s="180">
        <f t="shared" si="20"/>
        <v>116.82122905027933</v>
      </c>
      <c r="E30" s="180">
        <f t="shared" si="20"/>
        <v>0</v>
      </c>
      <c r="F30" s="180">
        <f t="shared" si="20"/>
        <v>7.173184357541899</v>
      </c>
      <c r="G30" s="180">
        <f t="shared" si="20"/>
        <v>71.96508379888269</v>
      </c>
      <c r="H30" s="182">
        <f t="shared" si="20"/>
        <v>969</v>
      </c>
      <c r="I30" s="13"/>
      <c r="J30" s="13"/>
      <c r="K30" s="13"/>
      <c r="L30" s="13"/>
      <c r="M30" s="13"/>
      <c r="N30" s="13"/>
      <c r="O30" s="13"/>
      <c r="P30" s="13"/>
      <c r="Q30" s="13"/>
      <c r="R30" s="13"/>
      <c r="S30" s="13"/>
      <c r="T30" s="13"/>
      <c r="U30" s="14"/>
      <c r="V30" s="14"/>
      <c r="W30" s="14"/>
      <c r="X30" s="14"/>
      <c r="Y30" s="14"/>
      <c r="Z30" s="14"/>
      <c r="AJ30" s="215"/>
    </row>
    <row r="31" spans="1:36" s="61" customFormat="1" ht="24.75" customHeight="1">
      <c r="A31" s="295"/>
      <c r="B31" s="64" t="s">
        <v>108</v>
      </c>
      <c r="C31" s="180">
        <f aca="true" t="shared" si="21" ref="C31:H31">SUM(C15:C16)</f>
        <v>494.7051470916477</v>
      </c>
      <c r="D31" s="180">
        <f t="shared" si="21"/>
        <v>0</v>
      </c>
      <c r="E31" s="180">
        <f t="shared" si="21"/>
        <v>0</v>
      </c>
      <c r="F31" s="180">
        <f t="shared" si="21"/>
        <v>0</v>
      </c>
      <c r="G31" s="180">
        <f t="shared" si="21"/>
        <v>47.294852908352304</v>
      </c>
      <c r="H31" s="182">
        <f t="shared" si="21"/>
        <v>188</v>
      </c>
      <c r="I31" s="13"/>
      <c r="J31" s="13"/>
      <c r="K31" s="13"/>
      <c r="L31" s="13"/>
      <c r="M31" s="13"/>
      <c r="N31" s="13"/>
      <c r="O31" s="13"/>
      <c r="P31" s="13"/>
      <c r="Q31" s="13"/>
      <c r="R31" s="13"/>
      <c r="S31" s="13"/>
      <c r="T31" s="13"/>
      <c r="U31" s="14"/>
      <c r="V31" s="14"/>
      <c r="W31" s="14"/>
      <c r="X31" s="14"/>
      <c r="Y31" s="14"/>
      <c r="Z31" s="14"/>
      <c r="AJ31" s="215"/>
    </row>
    <row r="32" spans="1:36" s="61" customFormat="1" ht="24.75" customHeight="1">
      <c r="A32" s="295"/>
      <c r="B32" s="64" t="s">
        <v>19</v>
      </c>
      <c r="C32" s="180">
        <f aca="true" t="shared" si="22" ref="C32:H32">SUM(C21:C22)</f>
        <v>358.15036303630365</v>
      </c>
      <c r="D32" s="180">
        <f t="shared" si="22"/>
        <v>0</v>
      </c>
      <c r="E32" s="180">
        <f t="shared" si="22"/>
        <v>0</v>
      </c>
      <c r="F32" s="180">
        <f t="shared" si="22"/>
        <v>23.8</v>
      </c>
      <c r="G32" s="180">
        <f t="shared" si="22"/>
        <v>86.04963696369637</v>
      </c>
      <c r="H32" s="182">
        <f t="shared" si="22"/>
        <v>262</v>
      </c>
      <c r="I32" s="13"/>
      <c r="J32" s="13"/>
      <c r="K32" s="13"/>
      <c r="L32" s="13"/>
      <c r="M32" s="13"/>
      <c r="N32" s="13"/>
      <c r="O32" s="13"/>
      <c r="P32" s="13"/>
      <c r="Q32" s="13"/>
      <c r="R32" s="13"/>
      <c r="S32" s="13"/>
      <c r="T32" s="13"/>
      <c r="U32" s="14"/>
      <c r="V32" s="14"/>
      <c r="W32" s="14"/>
      <c r="X32" s="14"/>
      <c r="Y32" s="14"/>
      <c r="Z32" s="14"/>
      <c r="AJ32" s="215"/>
    </row>
    <row r="33" spans="1:36" s="72" customFormat="1" ht="24.75" customHeight="1" thickBot="1">
      <c r="A33" s="296"/>
      <c r="B33" s="65" t="s">
        <v>20</v>
      </c>
      <c r="C33" s="181">
        <f aca="true" t="shared" si="23" ref="C33:H33">C13</f>
        <v>153.64102564102564</v>
      </c>
      <c r="D33" s="181">
        <f t="shared" si="23"/>
        <v>38.769230769230774</v>
      </c>
      <c r="E33" s="181">
        <f t="shared" si="23"/>
        <v>0</v>
      </c>
      <c r="F33" s="181">
        <f t="shared" si="23"/>
        <v>0</v>
      </c>
      <c r="G33" s="181">
        <f t="shared" si="23"/>
        <v>31.58974358974359</v>
      </c>
      <c r="H33" s="183">
        <f t="shared" si="23"/>
        <v>0</v>
      </c>
      <c r="I33" s="13"/>
      <c r="J33" s="13"/>
      <c r="K33" s="13"/>
      <c r="L33" s="13"/>
      <c r="M33" s="13"/>
      <c r="N33" s="13"/>
      <c r="O33" s="13"/>
      <c r="P33" s="13"/>
      <c r="Q33" s="13"/>
      <c r="R33" s="13"/>
      <c r="S33" s="13"/>
      <c r="T33" s="13"/>
      <c r="U33" s="14"/>
      <c r="V33" s="14"/>
      <c r="W33" s="14"/>
      <c r="X33" s="14"/>
      <c r="Y33" s="14"/>
      <c r="Z33" s="14"/>
      <c r="AA33" s="71"/>
      <c r="AJ33" s="216"/>
    </row>
    <row r="34" spans="1:36" s="72" customFormat="1" ht="10.5" customHeight="1">
      <c r="A34" s="176"/>
      <c r="B34" s="177"/>
      <c r="C34" s="178"/>
      <c r="D34" s="178"/>
      <c r="E34" s="178"/>
      <c r="F34" s="178"/>
      <c r="G34" s="178"/>
      <c r="H34" s="178"/>
      <c r="I34" s="13"/>
      <c r="J34" s="13"/>
      <c r="K34" s="13"/>
      <c r="L34" s="13"/>
      <c r="M34" s="13"/>
      <c r="N34" s="13"/>
      <c r="O34" s="13"/>
      <c r="P34" s="13"/>
      <c r="Q34" s="13"/>
      <c r="R34" s="13"/>
      <c r="S34" s="13"/>
      <c r="T34" s="13"/>
      <c r="U34" s="14"/>
      <c r="V34" s="14"/>
      <c r="W34" s="14"/>
      <c r="X34" s="14"/>
      <c r="Y34" s="14"/>
      <c r="Z34" s="14"/>
      <c r="AA34" s="71"/>
      <c r="AJ34" s="216"/>
    </row>
    <row r="35" spans="5:6" ht="15">
      <c r="E35"/>
      <c r="F35"/>
    </row>
  </sheetData>
  <sheetProtection/>
  <mergeCells count="60">
    <mergeCell ref="AL6:AO6"/>
    <mergeCell ref="AT6:AV6"/>
    <mergeCell ref="R23:S23"/>
    <mergeCell ref="K13:S13"/>
    <mergeCell ref="N23:Q23"/>
    <mergeCell ref="R14:S14"/>
    <mergeCell ref="R15:S15"/>
    <mergeCell ref="R16:S16"/>
    <mergeCell ref="R17:S17"/>
    <mergeCell ref="R18:S18"/>
    <mergeCell ref="R19:S19"/>
    <mergeCell ref="R20:S20"/>
    <mergeCell ref="R21:S21"/>
    <mergeCell ref="R22:S22"/>
    <mergeCell ref="L23:M23"/>
    <mergeCell ref="N14:Q14"/>
    <mergeCell ref="N15:Q15"/>
    <mergeCell ref="N16:Q16"/>
    <mergeCell ref="N17:Q17"/>
    <mergeCell ref="N18:Q18"/>
    <mergeCell ref="N19:Q19"/>
    <mergeCell ref="N20:Q20"/>
    <mergeCell ref="N21:Q21"/>
    <mergeCell ref="N22:Q22"/>
    <mergeCell ref="L17:M17"/>
    <mergeCell ref="L18:M18"/>
    <mergeCell ref="L19:M19"/>
    <mergeCell ref="L20:M20"/>
    <mergeCell ref="L21:M21"/>
    <mergeCell ref="L22:M22"/>
    <mergeCell ref="Q7:S7"/>
    <mergeCell ref="Q8:S8"/>
    <mergeCell ref="Q9:S9"/>
    <mergeCell ref="Q10:S10"/>
    <mergeCell ref="K6:S6"/>
    <mergeCell ref="K14:K23"/>
    <mergeCell ref="L14:M14"/>
    <mergeCell ref="L15:M15"/>
    <mergeCell ref="L16:M16"/>
    <mergeCell ref="L8:P8"/>
    <mergeCell ref="L9:P9"/>
    <mergeCell ref="L10:P10"/>
    <mergeCell ref="L7:P7"/>
    <mergeCell ref="K7:K10"/>
    <mergeCell ref="A2:I2"/>
    <mergeCell ref="A27:A33"/>
    <mergeCell ref="A7:A23"/>
    <mergeCell ref="A4:B4"/>
    <mergeCell ref="C4:N4"/>
    <mergeCell ref="A26:H26"/>
    <mergeCell ref="T14:U14"/>
    <mergeCell ref="T15:U15"/>
    <mergeCell ref="T23:U23"/>
    <mergeCell ref="T22:U22"/>
    <mergeCell ref="T21:U21"/>
    <mergeCell ref="T20:U20"/>
    <mergeCell ref="T19:U19"/>
    <mergeCell ref="T18:U18"/>
    <mergeCell ref="T17:U17"/>
    <mergeCell ref="T16:U16"/>
  </mergeCells>
  <printOptions/>
  <pageMargins left="0.2" right="0.2" top="0.26" bottom="0.21" header="0.19" footer="0.17"/>
  <pageSetup fitToHeight="1" fitToWidth="1" horizontalDpi="600" verticalDpi="600" orientation="landscape" paperSize="9" scale="40" r:id="rId2"/>
  <drawing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2:AD34"/>
  <sheetViews>
    <sheetView zoomScale="75" zoomScaleNormal="75" zoomScalePageLayoutView="0" workbookViewId="0" topLeftCell="A19">
      <selection activeCell="B16" sqref="B16:I16"/>
    </sheetView>
  </sheetViews>
  <sheetFormatPr defaultColWidth="11.421875" defaultRowHeight="12.75"/>
  <cols>
    <col min="1" max="1" width="5.8515625" style="14" customWidth="1"/>
    <col min="2" max="2" width="26.7109375" style="14" customWidth="1"/>
    <col min="3" max="15" width="8.7109375" style="13" customWidth="1"/>
    <col min="16" max="16" width="15.7109375" style="13" customWidth="1"/>
    <col min="17" max="20" width="8.7109375" style="13" customWidth="1"/>
    <col min="21" max="22" width="8.7109375" style="14" customWidth="1"/>
    <col min="23" max="23" width="15.7109375" style="14" customWidth="1"/>
    <col min="24" max="25" width="8.7109375" style="14" customWidth="1"/>
    <col min="26" max="26" width="15.7109375" style="14" customWidth="1"/>
    <col min="27" max="30" width="9.7109375" style="14" customWidth="1"/>
    <col min="31" max="16384" width="11.421875" style="14" customWidth="1"/>
  </cols>
  <sheetData>
    <row r="2" spans="1:26" s="104" customFormat="1" ht="24.75" customHeight="1">
      <c r="A2" s="297" t="s">
        <v>110</v>
      </c>
      <c r="B2" s="263"/>
      <c r="C2" s="263"/>
      <c r="D2" s="263"/>
      <c r="E2" s="263"/>
      <c r="F2" s="263"/>
      <c r="G2" s="263"/>
      <c r="H2" s="263"/>
      <c r="I2" s="263"/>
      <c r="J2" s="263"/>
      <c r="K2" s="263"/>
      <c r="L2" s="263"/>
      <c r="M2" s="263"/>
      <c r="N2" s="263"/>
      <c r="O2" s="263"/>
      <c r="P2" s="263"/>
      <c r="Q2" s="263"/>
      <c r="R2" s="263"/>
      <c r="S2" s="263"/>
      <c r="T2" s="263"/>
      <c r="U2" s="263"/>
      <c r="V2" s="263"/>
      <c r="W2" s="263"/>
      <c r="X2" s="263"/>
      <c r="Y2" s="263"/>
      <c r="Z2" s="263"/>
    </row>
    <row r="3" spans="3:16" s="16" customFormat="1" ht="11.25" customHeight="1">
      <c r="C3" s="36"/>
      <c r="D3" s="36"/>
      <c r="E3" s="36"/>
      <c r="H3" s="31"/>
      <c r="I3" s="31"/>
      <c r="J3" s="31"/>
      <c r="K3" s="31"/>
      <c r="L3" s="31"/>
      <c r="M3" s="31"/>
      <c r="N3" s="31"/>
      <c r="O3" s="15"/>
      <c r="P3" s="15"/>
    </row>
    <row r="4" spans="1:29" s="192" customFormat="1" ht="34.5" customHeight="1">
      <c r="A4" s="189"/>
      <c r="B4" s="188" t="s">
        <v>79</v>
      </c>
      <c r="C4" s="190"/>
      <c r="D4" s="190"/>
      <c r="E4" s="190"/>
      <c r="F4" s="191"/>
      <c r="G4" s="191"/>
      <c r="H4" s="191"/>
      <c r="I4" s="191"/>
      <c r="J4" s="191"/>
      <c r="K4" s="191"/>
      <c r="L4" s="191"/>
      <c r="M4" s="191"/>
      <c r="N4" s="191"/>
      <c r="O4" s="191"/>
      <c r="P4" s="191"/>
      <c r="Q4" s="191"/>
      <c r="R4" s="191"/>
      <c r="S4" s="191"/>
      <c r="T4" s="191"/>
      <c r="AC4" s="193"/>
    </row>
    <row r="5" spans="1:29" ht="5.25" customHeight="1" thickBot="1">
      <c r="A5" s="9"/>
      <c r="B5" s="25"/>
      <c r="C5" s="26"/>
      <c r="D5" s="4"/>
      <c r="E5" s="2"/>
      <c r="G5" s="3"/>
      <c r="H5" s="3"/>
      <c r="K5" s="6"/>
      <c r="S5" s="6"/>
      <c r="T5" s="6"/>
      <c r="AC5" s="16"/>
    </row>
    <row r="6" spans="1:29" s="41" customFormat="1" ht="86.25" customHeight="1">
      <c r="A6" s="186" t="s">
        <v>77</v>
      </c>
      <c r="B6" s="336" t="s">
        <v>127</v>
      </c>
      <c r="C6" s="336"/>
      <c r="D6" s="336"/>
      <c r="E6" s="336"/>
      <c r="F6" s="336"/>
      <c r="G6" s="336"/>
      <c r="H6" s="336"/>
      <c r="I6" s="336"/>
      <c r="J6" s="336"/>
      <c r="K6" s="336"/>
      <c r="L6" s="336"/>
      <c r="M6" s="336"/>
      <c r="N6" s="336"/>
      <c r="O6" s="336"/>
      <c r="P6" s="336"/>
      <c r="Q6" s="336"/>
      <c r="R6" s="336"/>
      <c r="S6" s="336"/>
      <c r="T6" s="336"/>
      <c r="U6" s="337"/>
      <c r="V6" s="337"/>
      <c r="W6" s="337"/>
      <c r="X6" s="337"/>
      <c r="Y6" s="337"/>
      <c r="Z6" s="338"/>
      <c r="AA6" s="175"/>
      <c r="AB6" s="175"/>
      <c r="AC6" s="39"/>
    </row>
    <row r="7" spans="1:30" s="40" customFormat="1" ht="102" customHeight="1" thickBot="1">
      <c r="A7" s="187" t="s">
        <v>78</v>
      </c>
      <c r="B7" s="339" t="s">
        <v>75</v>
      </c>
      <c r="C7" s="339"/>
      <c r="D7" s="339"/>
      <c r="E7" s="339"/>
      <c r="F7" s="339"/>
      <c r="G7" s="339"/>
      <c r="H7" s="339"/>
      <c r="I7" s="339"/>
      <c r="J7" s="339"/>
      <c r="K7" s="339"/>
      <c r="L7" s="339"/>
      <c r="M7" s="339"/>
      <c r="N7" s="339"/>
      <c r="O7" s="339"/>
      <c r="P7" s="339"/>
      <c r="Q7" s="339"/>
      <c r="R7" s="339"/>
      <c r="S7" s="339"/>
      <c r="T7" s="339"/>
      <c r="U7" s="340"/>
      <c r="V7" s="340"/>
      <c r="W7" s="340"/>
      <c r="X7" s="340"/>
      <c r="Y7" s="340"/>
      <c r="Z7" s="341"/>
      <c r="AA7" s="175"/>
      <c r="AB7" s="175"/>
      <c r="AC7" s="175"/>
      <c r="AD7" s="39"/>
    </row>
    <row r="8" ht="6.75" customHeight="1"/>
    <row r="9" spans="2:8" s="194" customFormat="1" ht="36" customHeight="1">
      <c r="B9" s="188" t="s">
        <v>74</v>
      </c>
      <c r="C9" s="195"/>
      <c r="D9" s="196"/>
      <c r="G9" s="197"/>
      <c r="H9" s="197"/>
    </row>
    <row r="10" spans="2:20" ht="6" customHeight="1" thickBot="1">
      <c r="B10" s="5"/>
      <c r="C10" s="12"/>
      <c r="D10" s="1"/>
      <c r="G10" s="3"/>
      <c r="H10" s="3"/>
      <c r="K10" s="6"/>
      <c r="S10" s="6"/>
      <c r="T10" s="6"/>
    </row>
    <row r="11" spans="1:30" s="40" customFormat="1" ht="36" customHeight="1">
      <c r="A11" s="199" t="s">
        <v>42</v>
      </c>
      <c r="B11" s="331" t="s">
        <v>43</v>
      </c>
      <c r="C11" s="331"/>
      <c r="D11" s="331"/>
      <c r="E11" s="331"/>
      <c r="F11" s="331"/>
      <c r="G11" s="331"/>
      <c r="H11" s="331"/>
      <c r="I11" s="332"/>
      <c r="J11" s="199" t="s">
        <v>11</v>
      </c>
      <c r="K11" s="333" t="s">
        <v>63</v>
      </c>
      <c r="L11" s="334"/>
      <c r="M11" s="334"/>
      <c r="N11" s="334"/>
      <c r="O11" s="334"/>
      <c r="P11" s="334"/>
      <c r="Q11" s="334"/>
      <c r="R11" s="334"/>
      <c r="S11" s="334"/>
      <c r="T11" s="335"/>
      <c r="AA11" s="35"/>
      <c r="AB11" s="35"/>
      <c r="AC11" s="35"/>
      <c r="AD11" s="35"/>
    </row>
    <row r="12" spans="1:30" s="40" customFormat="1" ht="36" customHeight="1">
      <c r="A12" s="200" t="s">
        <v>45</v>
      </c>
      <c r="B12" s="329" t="s">
        <v>46</v>
      </c>
      <c r="C12" s="329"/>
      <c r="D12" s="329"/>
      <c r="E12" s="329"/>
      <c r="F12" s="329"/>
      <c r="G12" s="329"/>
      <c r="H12" s="329"/>
      <c r="I12" s="330"/>
      <c r="J12" s="200" t="s">
        <v>33</v>
      </c>
      <c r="K12" s="326" t="s">
        <v>64</v>
      </c>
      <c r="L12" s="327"/>
      <c r="M12" s="327"/>
      <c r="N12" s="327"/>
      <c r="O12" s="327"/>
      <c r="P12" s="327"/>
      <c r="Q12" s="327"/>
      <c r="R12" s="327"/>
      <c r="S12" s="327"/>
      <c r="T12" s="328"/>
      <c r="AA12" s="35"/>
      <c r="AB12" s="35"/>
      <c r="AC12" s="35"/>
      <c r="AD12" s="35"/>
    </row>
    <row r="13" spans="1:30" s="40" customFormat="1" ht="26.25" customHeight="1">
      <c r="A13" s="200" t="s">
        <v>68</v>
      </c>
      <c r="B13" s="329" t="s">
        <v>47</v>
      </c>
      <c r="C13" s="329"/>
      <c r="D13" s="329"/>
      <c r="E13" s="329"/>
      <c r="F13" s="329"/>
      <c r="G13" s="329"/>
      <c r="H13" s="329"/>
      <c r="I13" s="330"/>
      <c r="J13" s="200" t="s">
        <v>14</v>
      </c>
      <c r="K13" s="326" t="s">
        <v>83</v>
      </c>
      <c r="L13" s="327"/>
      <c r="M13" s="327"/>
      <c r="N13" s="327"/>
      <c r="O13" s="327"/>
      <c r="P13" s="327"/>
      <c r="Q13" s="327"/>
      <c r="R13" s="327"/>
      <c r="S13" s="327"/>
      <c r="T13" s="328"/>
      <c r="AA13" s="35"/>
      <c r="AB13" s="35"/>
      <c r="AC13" s="35"/>
      <c r="AD13" s="35"/>
    </row>
    <row r="14" spans="1:30" s="40" customFormat="1" ht="17.25" customHeight="1">
      <c r="A14" s="200" t="s">
        <v>30</v>
      </c>
      <c r="B14" s="329" t="s">
        <v>52</v>
      </c>
      <c r="C14" s="329"/>
      <c r="D14" s="329"/>
      <c r="E14" s="329"/>
      <c r="F14" s="329"/>
      <c r="G14" s="329"/>
      <c r="H14" s="329"/>
      <c r="I14" s="330"/>
      <c r="J14" s="200" t="s">
        <v>34</v>
      </c>
      <c r="K14" s="326" t="s">
        <v>44</v>
      </c>
      <c r="L14" s="327"/>
      <c r="M14" s="327"/>
      <c r="N14" s="327"/>
      <c r="O14" s="327"/>
      <c r="P14" s="327"/>
      <c r="Q14" s="327"/>
      <c r="R14" s="327"/>
      <c r="S14" s="327"/>
      <c r="T14" s="328"/>
      <c r="AA14" s="201"/>
      <c r="AB14" s="201"/>
      <c r="AC14" s="201"/>
      <c r="AD14" s="201"/>
    </row>
    <row r="15" spans="1:30" s="40" customFormat="1" ht="15" customHeight="1">
      <c r="A15" s="200" t="s">
        <v>31</v>
      </c>
      <c r="B15" s="329" t="s">
        <v>58</v>
      </c>
      <c r="C15" s="329"/>
      <c r="D15" s="329"/>
      <c r="E15" s="329"/>
      <c r="F15" s="329"/>
      <c r="G15" s="329"/>
      <c r="H15" s="329"/>
      <c r="I15" s="330"/>
      <c r="J15" s="200" t="s">
        <v>66</v>
      </c>
      <c r="K15" s="326" t="s">
        <v>120</v>
      </c>
      <c r="L15" s="327"/>
      <c r="M15" s="327"/>
      <c r="N15" s="327"/>
      <c r="O15" s="327"/>
      <c r="P15" s="327"/>
      <c r="Q15" s="327"/>
      <c r="R15" s="327"/>
      <c r="S15" s="327"/>
      <c r="T15" s="328"/>
      <c r="AA15" s="201"/>
      <c r="AB15" s="201"/>
      <c r="AC15" s="201"/>
      <c r="AD15" s="201"/>
    </row>
    <row r="16" spans="1:30" s="40" customFormat="1" ht="33" customHeight="1">
      <c r="A16" s="200" t="s">
        <v>12</v>
      </c>
      <c r="B16" s="329" t="s">
        <v>48</v>
      </c>
      <c r="C16" s="329"/>
      <c r="D16" s="329"/>
      <c r="E16" s="329"/>
      <c r="F16" s="329"/>
      <c r="G16" s="329"/>
      <c r="H16" s="329"/>
      <c r="I16" s="330"/>
      <c r="J16" s="200" t="s">
        <v>0</v>
      </c>
      <c r="K16" s="326" t="s">
        <v>49</v>
      </c>
      <c r="L16" s="327"/>
      <c r="M16" s="327"/>
      <c r="N16" s="327"/>
      <c r="O16" s="327"/>
      <c r="P16" s="327"/>
      <c r="Q16" s="327"/>
      <c r="R16" s="327"/>
      <c r="S16" s="327"/>
      <c r="T16" s="328"/>
      <c r="AA16" s="201"/>
      <c r="AB16" s="201"/>
      <c r="AC16" s="201"/>
      <c r="AD16" s="201"/>
    </row>
    <row r="17" spans="1:30" s="40" customFormat="1" ht="22.5" customHeight="1">
      <c r="A17" s="200" t="s">
        <v>32</v>
      </c>
      <c r="B17" s="329" t="s">
        <v>117</v>
      </c>
      <c r="C17" s="329"/>
      <c r="D17" s="329"/>
      <c r="E17" s="329"/>
      <c r="F17" s="329"/>
      <c r="G17" s="329"/>
      <c r="H17" s="329"/>
      <c r="I17" s="330"/>
      <c r="J17" s="200" t="s">
        <v>35</v>
      </c>
      <c r="K17" s="326" t="s">
        <v>51</v>
      </c>
      <c r="L17" s="327"/>
      <c r="M17" s="327"/>
      <c r="N17" s="327"/>
      <c r="O17" s="327"/>
      <c r="P17" s="327"/>
      <c r="Q17" s="327"/>
      <c r="R17" s="327"/>
      <c r="S17" s="327"/>
      <c r="T17" s="328"/>
      <c r="AA17" s="201"/>
      <c r="AB17" s="201"/>
      <c r="AC17" s="201"/>
      <c r="AD17" s="201"/>
    </row>
    <row r="18" spans="1:30" s="40" customFormat="1" ht="24.75" customHeight="1">
      <c r="A18" s="200" t="s">
        <v>61</v>
      </c>
      <c r="B18" s="329" t="s">
        <v>118</v>
      </c>
      <c r="C18" s="329"/>
      <c r="D18" s="329"/>
      <c r="E18" s="329"/>
      <c r="F18" s="329"/>
      <c r="G18" s="329"/>
      <c r="H18" s="329"/>
      <c r="I18" s="330"/>
      <c r="J18" s="200" t="s">
        <v>10</v>
      </c>
      <c r="K18" s="326" t="s">
        <v>53</v>
      </c>
      <c r="L18" s="327"/>
      <c r="M18" s="327"/>
      <c r="N18" s="327"/>
      <c r="O18" s="327"/>
      <c r="P18" s="327"/>
      <c r="Q18" s="327"/>
      <c r="R18" s="327"/>
      <c r="S18" s="327"/>
      <c r="T18" s="328"/>
      <c r="AA18" s="201"/>
      <c r="AB18" s="201"/>
      <c r="AC18" s="201"/>
      <c r="AD18" s="201"/>
    </row>
    <row r="19" spans="1:20" s="40" customFormat="1" ht="31.5" customHeight="1" thickBot="1">
      <c r="A19" s="202" t="s">
        <v>62</v>
      </c>
      <c r="B19" s="318" t="s">
        <v>119</v>
      </c>
      <c r="C19" s="318"/>
      <c r="D19" s="318"/>
      <c r="E19" s="318"/>
      <c r="F19" s="318"/>
      <c r="G19" s="318"/>
      <c r="H19" s="318"/>
      <c r="I19" s="319"/>
      <c r="J19" s="202" t="s">
        <v>54</v>
      </c>
      <c r="K19" s="323" t="s">
        <v>55</v>
      </c>
      <c r="L19" s="324"/>
      <c r="M19" s="324"/>
      <c r="N19" s="324"/>
      <c r="O19" s="324"/>
      <c r="P19" s="324"/>
      <c r="Q19" s="324"/>
      <c r="R19" s="324"/>
      <c r="S19" s="324"/>
      <c r="T19" s="325"/>
    </row>
    <row r="20" spans="1:30" s="24" customFormat="1" ht="7.5" customHeight="1">
      <c r="A20" s="21"/>
      <c r="B20" s="22"/>
      <c r="C20" s="22"/>
      <c r="D20" s="22"/>
      <c r="E20" s="22"/>
      <c r="F20" s="22"/>
      <c r="G20" s="22"/>
      <c r="H20" s="22"/>
      <c r="I20" s="22"/>
      <c r="J20" s="21"/>
      <c r="K20" s="21"/>
      <c r="L20" s="21"/>
      <c r="M20" s="21"/>
      <c r="N20" s="21"/>
      <c r="O20" s="21"/>
      <c r="P20" s="21"/>
      <c r="Q20" s="21"/>
      <c r="R20" s="21"/>
      <c r="S20" s="23"/>
      <c r="T20" s="23"/>
      <c r="U20" s="18"/>
      <c r="V20" s="19"/>
      <c r="W20" s="19"/>
      <c r="X20" s="23"/>
      <c r="Y20" s="19"/>
      <c r="Z20" s="23"/>
      <c r="AA20" s="23"/>
      <c r="AB20" s="23"/>
      <c r="AC20" s="23"/>
      <c r="AD20" s="23"/>
    </row>
    <row r="21" spans="2:14" s="194" customFormat="1" ht="35.25" customHeight="1">
      <c r="B21" s="188" t="s">
        <v>101</v>
      </c>
      <c r="C21" s="195"/>
      <c r="D21" s="196"/>
      <c r="G21" s="197"/>
      <c r="H21" s="197"/>
      <c r="I21" s="198"/>
      <c r="J21" s="198"/>
      <c r="K21" s="198"/>
      <c r="L21" s="198"/>
      <c r="M21" s="198"/>
      <c r="N21" s="198"/>
    </row>
    <row r="22" spans="1:30" s="24" customFormat="1" ht="5.25" customHeight="1" thickBot="1">
      <c r="A22" s="21"/>
      <c r="B22" s="22"/>
      <c r="C22" s="22"/>
      <c r="D22" s="22"/>
      <c r="E22" s="22"/>
      <c r="F22" s="22"/>
      <c r="G22" s="22"/>
      <c r="H22" s="22"/>
      <c r="I22"/>
      <c r="J22"/>
      <c r="K22"/>
      <c r="L22"/>
      <c r="M22"/>
      <c r="N22"/>
      <c r="O22" s="21"/>
      <c r="P22" s="21"/>
      <c r="Q22" s="21"/>
      <c r="R22" s="21"/>
      <c r="S22" s="23"/>
      <c r="T22" s="23"/>
      <c r="U22" s="18"/>
      <c r="V22" s="19"/>
      <c r="W22" s="19"/>
      <c r="X22" s="23"/>
      <c r="Y22" s="19"/>
      <c r="Z22" s="23"/>
      <c r="AA22" s="23"/>
      <c r="AB22" s="23"/>
      <c r="AC22" s="23"/>
      <c r="AD22" s="23"/>
    </row>
    <row r="23" spans="1:30" s="24" customFormat="1" ht="33.75" customHeight="1">
      <c r="A23" s="351" t="s">
        <v>114</v>
      </c>
      <c r="B23" s="352"/>
      <c r="C23" s="336" t="s">
        <v>100</v>
      </c>
      <c r="D23" s="336"/>
      <c r="E23" s="336"/>
      <c r="F23" s="336"/>
      <c r="G23" s="336"/>
      <c r="H23" s="348"/>
      <c r="I23"/>
      <c r="J23"/>
      <c r="K23"/>
      <c r="L23"/>
      <c r="M23"/>
      <c r="N23"/>
      <c r="O23" s="21"/>
      <c r="P23" s="21"/>
      <c r="Q23" s="21"/>
      <c r="R23" s="21"/>
      <c r="S23" s="23"/>
      <c r="T23" s="23"/>
      <c r="U23" s="18"/>
      <c r="V23" s="19"/>
      <c r="W23" s="19"/>
      <c r="X23" s="23"/>
      <c r="Y23" s="19"/>
      <c r="Z23" s="23"/>
      <c r="AA23" s="23"/>
      <c r="AB23" s="23"/>
      <c r="AC23" s="23"/>
      <c r="AD23" s="23"/>
    </row>
    <row r="24" spans="1:30" s="24" customFormat="1" ht="27" customHeight="1">
      <c r="A24" s="346" t="s">
        <v>115</v>
      </c>
      <c r="B24" s="347"/>
      <c r="C24" s="349" t="s">
        <v>67</v>
      </c>
      <c r="D24" s="349"/>
      <c r="E24" s="349"/>
      <c r="F24" s="349"/>
      <c r="G24" s="349"/>
      <c r="H24" s="350"/>
      <c r="I24"/>
      <c r="J24"/>
      <c r="K24"/>
      <c r="L24"/>
      <c r="M24"/>
      <c r="N24"/>
      <c r="O24" s="21"/>
      <c r="P24" s="21"/>
      <c r="Q24" s="21"/>
      <c r="R24" s="21"/>
      <c r="S24" s="23"/>
      <c r="T24" s="23"/>
      <c r="U24" s="18"/>
      <c r="V24" s="19"/>
      <c r="W24" s="19"/>
      <c r="X24" s="23"/>
      <c r="Y24" s="19"/>
      <c r="Z24" s="23"/>
      <c r="AA24" s="23"/>
      <c r="AB24" s="23"/>
      <c r="AC24" s="23"/>
      <c r="AD24" s="23"/>
    </row>
    <row r="25" spans="1:30" s="24" customFormat="1" ht="27" customHeight="1">
      <c r="A25" s="346" t="s">
        <v>116</v>
      </c>
      <c r="B25" s="347"/>
      <c r="C25" s="349" t="s">
        <v>65</v>
      </c>
      <c r="D25" s="349"/>
      <c r="E25" s="349"/>
      <c r="F25" s="349"/>
      <c r="G25" s="349"/>
      <c r="H25" s="350"/>
      <c r="I25"/>
      <c r="J25"/>
      <c r="K25"/>
      <c r="L25"/>
      <c r="M25"/>
      <c r="N25"/>
      <c r="O25" s="21"/>
      <c r="P25" s="21"/>
      <c r="Q25" s="21"/>
      <c r="R25" s="21"/>
      <c r="S25" s="23"/>
      <c r="T25" s="23"/>
      <c r="U25" s="18"/>
      <c r="V25" s="19"/>
      <c r="W25" s="19"/>
      <c r="X25" s="23"/>
      <c r="Y25" s="19"/>
      <c r="Z25" s="23"/>
      <c r="AA25" s="23"/>
      <c r="AB25" s="23"/>
      <c r="AC25" s="23"/>
      <c r="AD25" s="23"/>
    </row>
    <row r="26" spans="1:30" s="24" customFormat="1" ht="8.25" customHeight="1">
      <c r="A26" s="21"/>
      <c r="B26" s="37"/>
      <c r="C26" s="37"/>
      <c r="D26" s="37"/>
      <c r="E26" s="37"/>
      <c r="F26" s="37"/>
      <c r="G26" s="37"/>
      <c r="H26" s="22"/>
      <c r="I26"/>
      <c r="J26"/>
      <c r="K26"/>
      <c r="L26"/>
      <c r="M26"/>
      <c r="N26"/>
      <c r="O26" s="21"/>
      <c r="P26" s="21"/>
      <c r="Q26" s="21"/>
      <c r="R26" s="21"/>
      <c r="S26" s="23"/>
      <c r="T26" s="23"/>
      <c r="U26" s="18"/>
      <c r="V26" s="19"/>
      <c r="W26" s="19"/>
      <c r="X26" s="23"/>
      <c r="Y26" s="19"/>
      <c r="Z26" s="23"/>
      <c r="AA26" s="23"/>
      <c r="AB26" s="23"/>
      <c r="AC26" s="23"/>
      <c r="AD26" s="23"/>
    </row>
    <row r="27" spans="2:14" s="194" customFormat="1" ht="31.5" customHeight="1">
      <c r="B27" s="188" t="s">
        <v>111</v>
      </c>
      <c r="C27" s="195"/>
      <c r="D27" s="196"/>
      <c r="G27" s="197"/>
      <c r="H27" s="197"/>
      <c r="I27"/>
      <c r="J27"/>
      <c r="K27"/>
      <c r="L27"/>
      <c r="M27"/>
      <c r="N27"/>
    </row>
    <row r="28" spans="2:14" s="7" customFormat="1" ht="3.75" customHeight="1" thickBot="1">
      <c r="B28" s="27"/>
      <c r="C28" s="11"/>
      <c r="D28" s="8"/>
      <c r="G28" s="10"/>
      <c r="H28" s="10"/>
      <c r="I28"/>
      <c r="J28"/>
      <c r="K28"/>
      <c r="L28"/>
      <c r="M28"/>
      <c r="N28"/>
    </row>
    <row r="29" spans="1:14" s="38" customFormat="1" ht="24.75" customHeight="1">
      <c r="A29" s="342" t="s">
        <v>39</v>
      </c>
      <c r="B29" s="343"/>
      <c r="C29" s="343" t="s">
        <v>59</v>
      </c>
      <c r="D29" s="343"/>
      <c r="E29" s="343"/>
      <c r="F29" s="343"/>
      <c r="G29" s="343"/>
      <c r="H29" s="356"/>
      <c r="I29"/>
      <c r="J29"/>
      <c r="K29"/>
      <c r="L29"/>
      <c r="M29"/>
      <c r="N29"/>
    </row>
    <row r="30" spans="1:14" s="38" customFormat="1" ht="24.75" customHeight="1">
      <c r="A30" s="344" t="s">
        <v>128</v>
      </c>
      <c r="B30" s="345"/>
      <c r="C30" s="345" t="s">
        <v>129</v>
      </c>
      <c r="D30" s="345"/>
      <c r="E30" s="345"/>
      <c r="F30" s="345"/>
      <c r="G30" s="345"/>
      <c r="H30" s="353"/>
      <c r="I30"/>
      <c r="J30"/>
      <c r="K30"/>
      <c r="L30"/>
      <c r="M30"/>
      <c r="N30"/>
    </row>
    <row r="31" spans="1:14" s="38" customFormat="1" ht="24.75" customHeight="1">
      <c r="A31" s="344" t="s">
        <v>88</v>
      </c>
      <c r="B31" s="345"/>
      <c r="C31" s="345" t="s">
        <v>88</v>
      </c>
      <c r="D31" s="345"/>
      <c r="E31" s="345"/>
      <c r="F31" s="345"/>
      <c r="G31" s="345"/>
      <c r="H31" s="353"/>
      <c r="I31"/>
      <c r="J31"/>
      <c r="K31"/>
      <c r="L31"/>
      <c r="M31"/>
      <c r="N31"/>
    </row>
    <row r="32" spans="1:14" s="38" customFormat="1" ht="36.75" customHeight="1">
      <c r="A32" s="344" t="s">
        <v>40</v>
      </c>
      <c r="B32" s="345"/>
      <c r="C32" s="345" t="s">
        <v>50</v>
      </c>
      <c r="D32" s="345"/>
      <c r="E32" s="345"/>
      <c r="F32" s="345"/>
      <c r="G32" s="345"/>
      <c r="H32" s="353"/>
      <c r="I32"/>
      <c r="J32"/>
      <c r="K32"/>
      <c r="L32"/>
      <c r="M32"/>
      <c r="N32"/>
    </row>
    <row r="33" spans="1:14" s="38" customFormat="1" ht="30" customHeight="1" thickBot="1">
      <c r="A33" s="354" t="s">
        <v>131</v>
      </c>
      <c r="B33" s="355"/>
      <c r="C33" s="355" t="s">
        <v>130</v>
      </c>
      <c r="D33" s="355"/>
      <c r="E33" s="355"/>
      <c r="F33" s="355"/>
      <c r="G33" s="355"/>
      <c r="H33" s="357"/>
      <c r="I33"/>
      <c r="J33"/>
      <c r="K33"/>
      <c r="L33"/>
      <c r="M33"/>
      <c r="N33"/>
    </row>
    <row r="34" spans="1:8" ht="27.75" customHeight="1" thickBot="1">
      <c r="A34" s="320" t="s">
        <v>123</v>
      </c>
      <c r="B34" s="321"/>
      <c r="C34" s="321"/>
      <c r="D34" s="321"/>
      <c r="E34" s="321"/>
      <c r="F34" s="321"/>
      <c r="G34" s="321"/>
      <c r="H34" s="322"/>
    </row>
    <row r="35" ht="12.75"/>
    <row r="36" ht="12.75"/>
    <row r="37" ht="12.75"/>
  </sheetData>
  <sheetProtection/>
  <mergeCells count="38">
    <mergeCell ref="A31:B31"/>
    <mergeCell ref="C31:H31"/>
    <mergeCell ref="B12:I12"/>
    <mergeCell ref="B14:I14"/>
    <mergeCell ref="A32:B32"/>
    <mergeCell ref="A33:B33"/>
    <mergeCell ref="C29:H29"/>
    <mergeCell ref="C30:H30"/>
    <mergeCell ref="C32:H32"/>
    <mergeCell ref="C33:H33"/>
    <mergeCell ref="A29:B29"/>
    <mergeCell ref="A30:B30"/>
    <mergeCell ref="A24:B24"/>
    <mergeCell ref="A25:B25"/>
    <mergeCell ref="C23:H23"/>
    <mergeCell ref="C24:H24"/>
    <mergeCell ref="C25:H25"/>
    <mergeCell ref="A23:B23"/>
    <mergeCell ref="A2:Z2"/>
    <mergeCell ref="B17:I17"/>
    <mergeCell ref="B18:I18"/>
    <mergeCell ref="B11:I11"/>
    <mergeCell ref="K16:T16"/>
    <mergeCell ref="K11:T11"/>
    <mergeCell ref="B15:I15"/>
    <mergeCell ref="K18:T18"/>
    <mergeCell ref="B6:Z6"/>
    <mergeCell ref="B7:Z7"/>
    <mergeCell ref="B19:I19"/>
    <mergeCell ref="A34:H34"/>
    <mergeCell ref="K19:T19"/>
    <mergeCell ref="K17:T17"/>
    <mergeCell ref="B16:I16"/>
    <mergeCell ref="K12:T12"/>
    <mergeCell ref="B13:I13"/>
    <mergeCell ref="K14:T14"/>
    <mergeCell ref="K15:T15"/>
    <mergeCell ref="K13:T13"/>
  </mergeCells>
  <printOptions/>
  <pageMargins left="0.2" right="0.2" top="0.34" bottom="0.21" header="0.19" footer="0.17"/>
  <pageSetup fitToHeight="0"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codeName="Feuil6"/>
  <dimension ref="A1:W116"/>
  <sheetViews>
    <sheetView zoomScalePageLayoutView="0" workbookViewId="0" topLeftCell="A1">
      <selection activeCell="D7" sqref="D7"/>
    </sheetView>
  </sheetViews>
  <sheetFormatPr defaultColWidth="11.421875" defaultRowHeight="12.75"/>
  <sheetData>
    <row r="1" spans="1:23" ht="12.75">
      <c r="A1" t="s">
        <v>137</v>
      </c>
      <c r="B1" t="s">
        <v>139</v>
      </c>
      <c r="C1" t="s">
        <v>140</v>
      </c>
      <c r="D1" t="s">
        <v>141</v>
      </c>
      <c r="E1" t="s">
        <v>142</v>
      </c>
      <c r="F1" t="s">
        <v>143</v>
      </c>
      <c r="G1" t="s">
        <v>144</v>
      </c>
      <c r="H1" t="s">
        <v>145</v>
      </c>
      <c r="I1" t="s">
        <v>146</v>
      </c>
      <c r="J1" t="s">
        <v>147</v>
      </c>
      <c r="K1" t="s">
        <v>148</v>
      </c>
      <c r="L1" t="s">
        <v>149</v>
      </c>
      <c r="M1" t="s">
        <v>11</v>
      </c>
      <c r="N1" t="s">
        <v>151</v>
      </c>
      <c r="O1" t="s">
        <v>33</v>
      </c>
      <c r="P1" t="s">
        <v>14</v>
      </c>
      <c r="Q1" t="s">
        <v>34</v>
      </c>
      <c r="R1" t="s">
        <v>66</v>
      </c>
      <c r="S1" t="s">
        <v>0</v>
      </c>
      <c r="T1" t="s">
        <v>156</v>
      </c>
      <c r="U1" t="s">
        <v>151</v>
      </c>
      <c r="V1" t="s">
        <v>157</v>
      </c>
      <c r="W1" t="s">
        <v>158</v>
      </c>
    </row>
    <row r="2" spans="1:15" ht="12.75">
      <c r="A2" t="s">
        <v>292</v>
      </c>
      <c r="N2" t="s">
        <v>112</v>
      </c>
      <c r="O2">
        <v>2017</v>
      </c>
    </row>
    <row r="3" spans="1:23" ht="12.75">
      <c r="A3" t="s">
        <v>245</v>
      </c>
      <c r="C3" t="s">
        <v>191</v>
      </c>
      <c r="D3" t="s">
        <v>249</v>
      </c>
      <c r="E3" t="s">
        <v>259</v>
      </c>
      <c r="F3" t="s">
        <v>204</v>
      </c>
      <c r="G3" t="s">
        <v>219</v>
      </c>
      <c r="H3" t="s">
        <v>217</v>
      </c>
      <c r="I3" t="s">
        <v>153</v>
      </c>
      <c r="J3" t="s">
        <v>187</v>
      </c>
      <c r="K3" t="s">
        <v>195</v>
      </c>
      <c r="M3" t="s">
        <v>206</v>
      </c>
      <c r="O3" t="s">
        <v>260</v>
      </c>
      <c r="P3" t="s">
        <v>285</v>
      </c>
      <c r="Q3" t="s">
        <v>210</v>
      </c>
      <c r="R3" t="s">
        <v>247</v>
      </c>
      <c r="S3" t="s">
        <v>264</v>
      </c>
      <c r="T3" t="s">
        <v>256</v>
      </c>
      <c r="V3" t="s">
        <v>300</v>
      </c>
      <c r="W3" t="s">
        <v>263</v>
      </c>
    </row>
    <row r="4" spans="1:23" ht="12.75">
      <c r="A4" t="s">
        <v>246</v>
      </c>
      <c r="C4" t="s">
        <v>278</v>
      </c>
      <c r="D4" t="s">
        <v>248</v>
      </c>
      <c r="E4" t="s">
        <v>224</v>
      </c>
      <c r="F4" t="s">
        <v>205</v>
      </c>
      <c r="G4" t="s">
        <v>217</v>
      </c>
      <c r="H4" t="s">
        <v>217</v>
      </c>
      <c r="K4" t="s">
        <v>180</v>
      </c>
      <c r="M4" t="s">
        <v>208</v>
      </c>
      <c r="O4" t="s">
        <v>206</v>
      </c>
      <c r="P4" t="s">
        <v>283</v>
      </c>
      <c r="Q4" t="s">
        <v>192</v>
      </c>
      <c r="R4" t="s">
        <v>247</v>
      </c>
      <c r="S4" t="s">
        <v>264</v>
      </c>
      <c r="V4" t="s">
        <v>261</v>
      </c>
      <c r="W4" t="s">
        <v>255</v>
      </c>
    </row>
    <row r="5" spans="1:23" ht="12.75">
      <c r="A5" t="s">
        <v>184</v>
      </c>
      <c r="C5" t="s">
        <v>181</v>
      </c>
      <c r="D5" t="s">
        <v>247</v>
      </c>
      <c r="E5" t="s">
        <v>221</v>
      </c>
      <c r="F5" t="s">
        <v>205</v>
      </c>
      <c r="G5" t="s">
        <v>217</v>
      </c>
      <c r="H5" t="s">
        <v>221</v>
      </c>
      <c r="K5" t="s">
        <v>284</v>
      </c>
      <c r="P5" t="s">
        <v>293</v>
      </c>
      <c r="Q5" t="s">
        <v>270</v>
      </c>
      <c r="R5" t="s">
        <v>247</v>
      </c>
      <c r="S5" t="s">
        <v>255</v>
      </c>
      <c r="V5" t="s">
        <v>304</v>
      </c>
      <c r="W5" t="s">
        <v>153</v>
      </c>
    </row>
    <row r="6" spans="1:23" ht="12.75">
      <c r="A6" t="s">
        <v>266</v>
      </c>
      <c r="C6" t="s">
        <v>272</v>
      </c>
      <c r="D6" t="s">
        <v>305</v>
      </c>
      <c r="E6" t="s">
        <v>239</v>
      </c>
      <c r="F6" t="s">
        <v>242</v>
      </c>
      <c r="G6" t="s">
        <v>222</v>
      </c>
      <c r="H6" t="s">
        <v>221</v>
      </c>
      <c r="K6" t="s">
        <v>276</v>
      </c>
      <c r="P6" t="s">
        <v>286</v>
      </c>
      <c r="Q6" t="s">
        <v>271</v>
      </c>
      <c r="R6" t="s">
        <v>247</v>
      </c>
      <c r="S6" t="s">
        <v>263</v>
      </c>
      <c r="V6" t="s">
        <v>222</v>
      </c>
      <c r="W6" t="s">
        <v>221</v>
      </c>
    </row>
    <row r="7" spans="1:23" ht="12.75">
      <c r="A7" t="s">
        <v>154</v>
      </c>
      <c r="C7" t="s">
        <v>181</v>
      </c>
      <c r="D7" t="s">
        <v>247</v>
      </c>
      <c r="E7" t="s">
        <v>225</v>
      </c>
      <c r="F7" t="s">
        <v>199</v>
      </c>
      <c r="G7" t="s">
        <v>220</v>
      </c>
      <c r="H7" t="s">
        <v>217</v>
      </c>
      <c r="K7" t="s">
        <v>277</v>
      </c>
      <c r="P7" t="s">
        <v>287</v>
      </c>
      <c r="Q7" t="s">
        <v>240</v>
      </c>
      <c r="R7" t="s">
        <v>247</v>
      </c>
      <c r="S7" t="s">
        <v>260</v>
      </c>
      <c r="V7" t="s">
        <v>244</v>
      </c>
      <c r="W7" t="s">
        <v>220</v>
      </c>
    </row>
    <row r="8" spans="1:23" ht="12.75">
      <c r="A8" t="s">
        <v>267</v>
      </c>
      <c r="C8" t="s">
        <v>162</v>
      </c>
      <c r="D8" t="s">
        <v>251</v>
      </c>
      <c r="E8" t="s">
        <v>242</v>
      </c>
      <c r="F8" t="s">
        <v>242</v>
      </c>
      <c r="G8" t="s">
        <v>225</v>
      </c>
      <c r="H8" t="s">
        <v>217</v>
      </c>
      <c r="Q8" t="s">
        <v>227</v>
      </c>
      <c r="R8" t="s">
        <v>306</v>
      </c>
      <c r="S8" t="s">
        <v>262</v>
      </c>
      <c r="V8" t="s">
        <v>211</v>
      </c>
      <c r="W8" t="s">
        <v>199</v>
      </c>
    </row>
    <row r="9" spans="1:23" ht="12.75">
      <c r="A9" t="s">
        <v>164</v>
      </c>
      <c r="C9" t="s">
        <v>216</v>
      </c>
      <c r="D9" t="s">
        <v>250</v>
      </c>
      <c r="E9" t="s">
        <v>240</v>
      </c>
      <c r="F9" t="s">
        <v>199</v>
      </c>
      <c r="G9" t="s">
        <v>237</v>
      </c>
      <c r="H9" t="s">
        <v>217</v>
      </c>
      <c r="Q9" t="s">
        <v>204</v>
      </c>
      <c r="R9" t="s">
        <v>247</v>
      </c>
      <c r="S9" t="s">
        <v>262</v>
      </c>
      <c r="V9" t="s">
        <v>297</v>
      </c>
      <c r="W9" t="s">
        <v>296</v>
      </c>
    </row>
    <row r="10" spans="1:23" ht="12.75">
      <c r="A10" t="s">
        <v>265</v>
      </c>
      <c r="D10" t="s">
        <v>254</v>
      </c>
      <c r="E10" t="s">
        <v>204</v>
      </c>
      <c r="F10" t="s">
        <v>242</v>
      </c>
      <c r="G10" t="s">
        <v>232</v>
      </c>
      <c r="H10" t="s">
        <v>217</v>
      </c>
      <c r="Q10" t="s">
        <v>241</v>
      </c>
      <c r="R10" t="s">
        <v>262</v>
      </c>
      <c r="S10" t="s">
        <v>253</v>
      </c>
      <c r="V10" t="s">
        <v>297</v>
      </c>
      <c r="W10" t="s">
        <v>299</v>
      </c>
    </row>
    <row r="11" spans="1:22" ht="12.75">
      <c r="A11" t="s">
        <v>179</v>
      </c>
      <c r="D11" t="s">
        <v>257</v>
      </c>
      <c r="E11" t="s">
        <v>240</v>
      </c>
      <c r="F11" t="s">
        <v>199</v>
      </c>
      <c r="G11" t="s">
        <v>232</v>
      </c>
      <c r="H11" t="s">
        <v>222</v>
      </c>
      <c r="Q11" t="s">
        <v>199</v>
      </c>
      <c r="R11" t="s">
        <v>262</v>
      </c>
      <c r="S11" t="s">
        <v>252</v>
      </c>
      <c r="V11" t="s">
        <v>298</v>
      </c>
    </row>
    <row r="12" spans="1:22" ht="12.75">
      <c r="A12" t="s">
        <v>281</v>
      </c>
      <c r="D12" t="s">
        <v>258</v>
      </c>
      <c r="E12" t="s">
        <v>205</v>
      </c>
      <c r="F12" t="s">
        <v>242</v>
      </c>
      <c r="G12" t="s">
        <v>234</v>
      </c>
      <c r="H12" t="s">
        <v>222</v>
      </c>
      <c r="Q12" t="s">
        <v>213</v>
      </c>
      <c r="R12" t="s">
        <v>255</v>
      </c>
      <c r="S12" t="s">
        <v>263</v>
      </c>
      <c r="V12" t="s">
        <v>202</v>
      </c>
    </row>
    <row r="13" spans="1:22" ht="12.75">
      <c r="A13" t="s">
        <v>243</v>
      </c>
      <c r="D13" t="s">
        <v>254</v>
      </c>
      <c r="E13" t="s">
        <v>204</v>
      </c>
      <c r="F13" t="s">
        <v>199</v>
      </c>
      <c r="G13" t="s">
        <v>230</v>
      </c>
      <c r="H13" t="s">
        <v>217</v>
      </c>
      <c r="Q13" t="s">
        <v>211</v>
      </c>
      <c r="R13" t="s">
        <v>262</v>
      </c>
      <c r="S13" t="s">
        <v>252</v>
      </c>
      <c r="V13" t="s">
        <v>303</v>
      </c>
    </row>
    <row r="14" spans="1:19" ht="12.75">
      <c r="A14" t="s">
        <v>283</v>
      </c>
      <c r="D14" t="s">
        <v>253</v>
      </c>
      <c r="E14" t="s">
        <v>205</v>
      </c>
      <c r="F14" t="s">
        <v>242</v>
      </c>
      <c r="G14" t="s">
        <v>236</v>
      </c>
      <c r="H14" t="s">
        <v>231</v>
      </c>
      <c r="Q14" t="s">
        <v>190</v>
      </c>
      <c r="R14" t="s">
        <v>279</v>
      </c>
      <c r="S14" t="s">
        <v>194</v>
      </c>
    </row>
    <row r="15" spans="1:19" ht="12.75">
      <c r="A15" t="s">
        <v>152</v>
      </c>
      <c r="D15" t="s">
        <v>218</v>
      </c>
      <c r="E15" t="s">
        <v>205</v>
      </c>
      <c r="F15" t="s">
        <v>242</v>
      </c>
      <c r="G15" t="s">
        <v>232</v>
      </c>
      <c r="H15" t="s">
        <v>231</v>
      </c>
      <c r="Q15" t="s">
        <v>294</v>
      </c>
      <c r="R15" t="s">
        <v>263</v>
      </c>
      <c r="S15" t="s">
        <v>189</v>
      </c>
    </row>
    <row r="16" spans="1:19" ht="12.75">
      <c r="A16" t="s">
        <v>190</v>
      </c>
      <c r="D16" t="s">
        <v>221</v>
      </c>
      <c r="E16" t="s">
        <v>204</v>
      </c>
      <c r="F16" t="s">
        <v>242</v>
      </c>
      <c r="G16" t="s">
        <v>231</v>
      </c>
      <c r="H16" t="s">
        <v>230</v>
      </c>
      <c r="Q16" t="s">
        <v>138</v>
      </c>
      <c r="R16" t="s">
        <v>255</v>
      </c>
      <c r="S16" t="s">
        <v>164</v>
      </c>
    </row>
    <row r="17" spans="1:19" ht="12.75">
      <c r="A17" t="s">
        <v>282</v>
      </c>
      <c r="D17" t="s">
        <v>219</v>
      </c>
      <c r="E17" t="s">
        <v>242</v>
      </c>
      <c r="F17" t="s">
        <v>204</v>
      </c>
      <c r="G17" t="s">
        <v>232</v>
      </c>
      <c r="H17" t="s">
        <v>231</v>
      </c>
      <c r="Q17" t="s">
        <v>302</v>
      </c>
      <c r="R17" t="s">
        <v>263</v>
      </c>
      <c r="S17" t="s">
        <v>164</v>
      </c>
    </row>
    <row r="18" spans="1:19" ht="12.75">
      <c r="A18" t="s">
        <v>291</v>
      </c>
      <c r="D18" t="s">
        <v>226</v>
      </c>
      <c r="E18" t="s">
        <v>199</v>
      </c>
      <c r="F18" t="s">
        <v>204</v>
      </c>
      <c r="G18" t="s">
        <v>232</v>
      </c>
      <c r="H18" t="s">
        <v>231</v>
      </c>
      <c r="Q18" t="s">
        <v>234</v>
      </c>
      <c r="R18" t="s">
        <v>253</v>
      </c>
      <c r="S18" t="s">
        <v>214</v>
      </c>
    </row>
    <row r="19" spans="1:19" ht="12.75">
      <c r="A19" t="s">
        <v>188</v>
      </c>
      <c r="D19" t="s">
        <v>219</v>
      </c>
      <c r="E19" t="s">
        <v>242</v>
      </c>
      <c r="F19" t="s">
        <v>242</v>
      </c>
      <c r="G19" t="s">
        <v>230</v>
      </c>
      <c r="H19" t="s">
        <v>231</v>
      </c>
      <c r="R19" t="s">
        <v>253</v>
      </c>
      <c r="S19" t="s">
        <v>194</v>
      </c>
    </row>
    <row r="20" spans="1:19" ht="12.75">
      <c r="A20" t="s">
        <v>196</v>
      </c>
      <c r="D20" t="s">
        <v>217</v>
      </c>
      <c r="E20" t="s">
        <v>199</v>
      </c>
      <c r="F20" t="s">
        <v>199</v>
      </c>
      <c r="G20" t="s">
        <v>230</v>
      </c>
      <c r="H20" t="s">
        <v>231</v>
      </c>
      <c r="R20" t="s">
        <v>263</v>
      </c>
      <c r="S20" t="s">
        <v>192</v>
      </c>
    </row>
    <row r="21" spans="1:19" ht="12.75">
      <c r="A21" t="s">
        <v>268</v>
      </c>
      <c r="D21" t="s">
        <v>273</v>
      </c>
      <c r="E21" t="s">
        <v>242</v>
      </c>
      <c r="F21" t="s">
        <v>242</v>
      </c>
      <c r="G21" t="s">
        <v>230</v>
      </c>
      <c r="H21" t="s">
        <v>230</v>
      </c>
      <c r="R21" t="s">
        <v>209</v>
      </c>
      <c r="S21" t="s">
        <v>221</v>
      </c>
    </row>
    <row r="22" spans="1:19" ht="12.75">
      <c r="A22" t="s">
        <v>185</v>
      </c>
      <c r="D22" t="s">
        <v>217</v>
      </c>
      <c r="E22" t="s">
        <v>227</v>
      </c>
      <c r="F22" t="s">
        <v>199</v>
      </c>
      <c r="H22" t="s">
        <v>231</v>
      </c>
      <c r="R22" t="s">
        <v>153</v>
      </c>
      <c r="S22" t="s">
        <v>225</v>
      </c>
    </row>
    <row r="23" spans="1:19" ht="12.75">
      <c r="A23" t="s">
        <v>198</v>
      </c>
      <c r="D23" t="s">
        <v>218</v>
      </c>
      <c r="E23" t="s">
        <v>193</v>
      </c>
      <c r="F23" t="s">
        <v>242</v>
      </c>
      <c r="H23" t="s">
        <v>231</v>
      </c>
      <c r="R23" t="s">
        <v>153</v>
      </c>
      <c r="S23" t="s">
        <v>225</v>
      </c>
    </row>
    <row r="24" spans="1:19" ht="12.75">
      <c r="A24" t="s">
        <v>180</v>
      </c>
      <c r="D24" t="s">
        <v>218</v>
      </c>
      <c r="E24" t="s">
        <v>206</v>
      </c>
      <c r="F24" t="s">
        <v>199</v>
      </c>
      <c r="H24" t="s">
        <v>234</v>
      </c>
      <c r="R24" t="s">
        <v>153</v>
      </c>
      <c r="S24" t="s">
        <v>225</v>
      </c>
    </row>
    <row r="25" spans="1:19" ht="12.75">
      <c r="A25" t="s">
        <v>269</v>
      </c>
      <c r="D25" t="s">
        <v>218</v>
      </c>
      <c r="E25" t="s">
        <v>203</v>
      </c>
      <c r="F25" t="s">
        <v>203</v>
      </c>
      <c r="H25" t="s">
        <v>230</v>
      </c>
      <c r="R25" t="s">
        <v>192</v>
      </c>
      <c r="S25" t="s">
        <v>222</v>
      </c>
    </row>
    <row r="26" spans="1:19" ht="12.75">
      <c r="A26" t="s">
        <v>197</v>
      </c>
      <c r="D26" t="s">
        <v>217</v>
      </c>
      <c r="E26" t="s">
        <v>203</v>
      </c>
      <c r="F26" t="s">
        <v>229</v>
      </c>
      <c r="H26" t="s">
        <v>231</v>
      </c>
      <c r="R26" t="s">
        <v>153</v>
      </c>
      <c r="S26" t="s">
        <v>222</v>
      </c>
    </row>
    <row r="27" spans="1:19" ht="12.75">
      <c r="A27" t="s">
        <v>181</v>
      </c>
      <c r="D27" t="s">
        <v>223</v>
      </c>
      <c r="E27" t="s">
        <v>206</v>
      </c>
      <c r="F27" t="s">
        <v>207</v>
      </c>
      <c r="H27" t="s">
        <v>231</v>
      </c>
      <c r="R27" t="s">
        <v>192</v>
      </c>
      <c r="S27" t="s">
        <v>217</v>
      </c>
    </row>
    <row r="28" spans="1:19" ht="12.75">
      <c r="A28" t="s">
        <v>163</v>
      </c>
      <c r="D28" t="s">
        <v>219</v>
      </c>
      <c r="E28" t="s">
        <v>200</v>
      </c>
      <c r="F28" t="s">
        <v>212</v>
      </c>
      <c r="H28" t="s">
        <v>231</v>
      </c>
      <c r="R28" t="s">
        <v>270</v>
      </c>
      <c r="S28" t="s">
        <v>222</v>
      </c>
    </row>
    <row r="29" spans="1:19" ht="12.75">
      <c r="A29" t="s">
        <v>163</v>
      </c>
      <c r="D29" t="s">
        <v>219</v>
      </c>
      <c r="F29" t="s">
        <v>201</v>
      </c>
      <c r="H29" t="s">
        <v>235</v>
      </c>
      <c r="R29" t="s">
        <v>153</v>
      </c>
      <c r="S29" t="s">
        <v>225</v>
      </c>
    </row>
    <row r="30" spans="1:19" ht="12.75">
      <c r="A30" t="s">
        <v>182</v>
      </c>
      <c r="D30" t="s">
        <v>218</v>
      </c>
      <c r="F30" t="s">
        <v>207</v>
      </c>
      <c r="H30" t="s">
        <v>231</v>
      </c>
      <c r="R30" t="s">
        <v>154</v>
      </c>
      <c r="S30" t="s">
        <v>222</v>
      </c>
    </row>
    <row r="31" spans="4:19" ht="12.75">
      <c r="D31" t="s">
        <v>218</v>
      </c>
      <c r="F31" t="s">
        <v>212</v>
      </c>
      <c r="H31" t="s">
        <v>230</v>
      </c>
      <c r="R31" t="s">
        <v>192</v>
      </c>
      <c r="S31" t="s">
        <v>222</v>
      </c>
    </row>
    <row r="32" spans="4:19" ht="12.75">
      <c r="D32" t="s">
        <v>221</v>
      </c>
      <c r="F32" t="s">
        <v>203</v>
      </c>
      <c r="H32" t="s">
        <v>231</v>
      </c>
      <c r="R32" t="s">
        <v>192</v>
      </c>
      <c r="S32" t="s">
        <v>221</v>
      </c>
    </row>
    <row r="33" spans="4:19" ht="12.75">
      <c r="D33" t="s">
        <v>226</v>
      </c>
      <c r="F33" t="s">
        <v>212</v>
      </c>
      <c r="H33" t="s">
        <v>234</v>
      </c>
      <c r="R33" t="s">
        <v>225</v>
      </c>
      <c r="S33" t="s">
        <v>221</v>
      </c>
    </row>
    <row r="34" spans="4:19" ht="12.75">
      <c r="D34" t="s">
        <v>222</v>
      </c>
      <c r="H34" t="s">
        <v>231</v>
      </c>
      <c r="R34" t="s">
        <v>225</v>
      </c>
      <c r="S34" t="s">
        <v>225</v>
      </c>
    </row>
    <row r="35" spans="4:19" ht="12.75">
      <c r="D35" t="s">
        <v>218</v>
      </c>
      <c r="H35" t="s">
        <v>231</v>
      </c>
      <c r="R35" t="s">
        <v>225</v>
      </c>
      <c r="S35" t="s">
        <v>225</v>
      </c>
    </row>
    <row r="36" spans="4:19" ht="12.75">
      <c r="D36" t="s">
        <v>217</v>
      </c>
      <c r="H36" t="s">
        <v>231</v>
      </c>
      <c r="R36" t="s">
        <v>225</v>
      </c>
      <c r="S36" t="s">
        <v>225</v>
      </c>
    </row>
    <row r="37" spans="4:19" ht="12.75">
      <c r="D37" t="s">
        <v>217</v>
      </c>
      <c r="H37" t="s">
        <v>234</v>
      </c>
      <c r="R37" t="s">
        <v>221</v>
      </c>
      <c r="S37" t="s">
        <v>221</v>
      </c>
    </row>
    <row r="38" spans="4:19" ht="12.75">
      <c r="D38" t="s">
        <v>220</v>
      </c>
      <c r="H38" t="s">
        <v>231</v>
      </c>
      <c r="R38" t="s">
        <v>225</v>
      </c>
      <c r="S38" t="s">
        <v>225</v>
      </c>
    </row>
    <row r="39" spans="4:19" ht="12.75">
      <c r="D39" t="s">
        <v>240</v>
      </c>
      <c r="H39" t="s">
        <v>231</v>
      </c>
      <c r="R39" t="s">
        <v>225</v>
      </c>
      <c r="S39" t="s">
        <v>222</v>
      </c>
    </row>
    <row r="40" spans="4:19" ht="12.75">
      <c r="D40" t="s">
        <v>242</v>
      </c>
      <c r="H40" t="s">
        <v>231</v>
      </c>
      <c r="R40" t="s">
        <v>225</v>
      </c>
      <c r="S40" t="s">
        <v>225</v>
      </c>
    </row>
    <row r="41" spans="4:19" ht="12.75">
      <c r="D41" t="s">
        <v>199</v>
      </c>
      <c r="H41" t="s">
        <v>234</v>
      </c>
      <c r="R41" t="s">
        <v>225</v>
      </c>
      <c r="S41" t="s">
        <v>225</v>
      </c>
    </row>
    <row r="42" spans="4:19" ht="12.75">
      <c r="D42" t="s">
        <v>199</v>
      </c>
      <c r="H42" t="s">
        <v>234</v>
      </c>
      <c r="R42" t="s">
        <v>225</v>
      </c>
      <c r="S42" t="s">
        <v>222</v>
      </c>
    </row>
    <row r="43" spans="4:19" ht="12.75">
      <c r="D43" t="s">
        <v>228</v>
      </c>
      <c r="H43" t="s">
        <v>231</v>
      </c>
      <c r="R43" t="s">
        <v>225</v>
      </c>
      <c r="S43" t="s">
        <v>225</v>
      </c>
    </row>
    <row r="44" spans="4:19" ht="12.75">
      <c r="D44" t="s">
        <v>289</v>
      </c>
      <c r="H44" t="s">
        <v>231</v>
      </c>
      <c r="R44" t="s">
        <v>225</v>
      </c>
      <c r="S44" t="s">
        <v>225</v>
      </c>
    </row>
    <row r="45" spans="4:19" ht="12.75">
      <c r="D45" t="s">
        <v>275</v>
      </c>
      <c r="H45" t="s">
        <v>234</v>
      </c>
      <c r="R45" t="s">
        <v>225</v>
      </c>
      <c r="S45" t="s">
        <v>225</v>
      </c>
    </row>
    <row r="46" spans="4:19" ht="12.75">
      <c r="D46" t="s">
        <v>274</v>
      </c>
      <c r="H46" t="s">
        <v>234</v>
      </c>
      <c r="R46" t="s">
        <v>225</v>
      </c>
      <c r="S46" t="s">
        <v>211</v>
      </c>
    </row>
    <row r="47" spans="4:19" ht="12.75">
      <c r="D47" t="s">
        <v>203</v>
      </c>
      <c r="H47" t="s">
        <v>231</v>
      </c>
      <c r="R47" t="s">
        <v>225</v>
      </c>
      <c r="S47" t="s">
        <v>213</v>
      </c>
    </row>
    <row r="48" spans="4:19" ht="12.75">
      <c r="D48" t="s">
        <v>203</v>
      </c>
      <c r="H48" t="s">
        <v>230</v>
      </c>
      <c r="R48" t="s">
        <v>225</v>
      </c>
      <c r="S48" t="s">
        <v>213</v>
      </c>
    </row>
    <row r="49" spans="4:19" ht="12.75">
      <c r="D49" t="s">
        <v>212</v>
      </c>
      <c r="H49" t="s">
        <v>231</v>
      </c>
      <c r="R49" t="s">
        <v>225</v>
      </c>
      <c r="S49" t="s">
        <v>211</v>
      </c>
    </row>
    <row r="50" spans="4:19" ht="12.75">
      <c r="D50" t="s">
        <v>206</v>
      </c>
      <c r="R50" t="s">
        <v>225</v>
      </c>
      <c r="S50" t="s">
        <v>213</v>
      </c>
    </row>
    <row r="51" spans="4:19" ht="12.75">
      <c r="D51" t="s">
        <v>207</v>
      </c>
      <c r="R51" t="s">
        <v>225</v>
      </c>
      <c r="S51" t="s">
        <v>243</v>
      </c>
    </row>
    <row r="52" spans="4:19" ht="12.75">
      <c r="D52" t="s">
        <v>207</v>
      </c>
      <c r="R52" t="s">
        <v>225</v>
      </c>
      <c r="S52" t="s">
        <v>288</v>
      </c>
    </row>
    <row r="53" spans="4:19" ht="12.75">
      <c r="D53" t="s">
        <v>203</v>
      </c>
      <c r="R53" t="s">
        <v>225</v>
      </c>
      <c r="S53" t="s">
        <v>190</v>
      </c>
    </row>
    <row r="54" spans="4:19" ht="12.75">
      <c r="D54" t="s">
        <v>203</v>
      </c>
      <c r="R54" t="s">
        <v>225</v>
      </c>
      <c r="S54" t="s">
        <v>186</v>
      </c>
    </row>
    <row r="55" spans="4:19" ht="12.75">
      <c r="D55" t="s">
        <v>207</v>
      </c>
      <c r="R55" t="s">
        <v>225</v>
      </c>
      <c r="S55" t="s">
        <v>186</v>
      </c>
    </row>
    <row r="56" spans="4:19" ht="12.75">
      <c r="D56" t="s">
        <v>212</v>
      </c>
      <c r="R56" t="s">
        <v>221</v>
      </c>
      <c r="S56" t="s">
        <v>280</v>
      </c>
    </row>
    <row r="57" spans="4:19" ht="12.75">
      <c r="D57" t="s">
        <v>207</v>
      </c>
      <c r="R57" t="s">
        <v>225</v>
      </c>
      <c r="S57" t="s">
        <v>186</v>
      </c>
    </row>
    <row r="58" spans="4:19" ht="12.75">
      <c r="D58" t="s">
        <v>203</v>
      </c>
      <c r="R58" t="s">
        <v>225</v>
      </c>
      <c r="S58" t="s">
        <v>290</v>
      </c>
    </row>
    <row r="59" spans="4:19" ht="12.75">
      <c r="D59" t="s">
        <v>207</v>
      </c>
      <c r="R59" t="s">
        <v>213</v>
      </c>
      <c r="S59" t="s">
        <v>215</v>
      </c>
    </row>
    <row r="60" spans="4:19" ht="12.75">
      <c r="D60" t="s">
        <v>207</v>
      </c>
      <c r="R60" t="s">
        <v>213</v>
      </c>
      <c r="S60" t="s">
        <v>212</v>
      </c>
    </row>
    <row r="61" spans="4:19" ht="12.75">
      <c r="D61" t="s">
        <v>201</v>
      </c>
      <c r="R61" t="s">
        <v>213</v>
      </c>
      <c r="S61" t="s">
        <v>212</v>
      </c>
    </row>
    <row r="62" spans="4:19" ht="12.75">
      <c r="D62" t="s">
        <v>212</v>
      </c>
      <c r="R62" t="s">
        <v>213</v>
      </c>
      <c r="S62" t="s">
        <v>212</v>
      </c>
    </row>
    <row r="63" spans="4:19" ht="12.75">
      <c r="D63" t="s">
        <v>206</v>
      </c>
      <c r="R63" t="s">
        <v>213</v>
      </c>
      <c r="S63" t="s">
        <v>212</v>
      </c>
    </row>
    <row r="64" spans="4:19" ht="12.75">
      <c r="D64" t="s">
        <v>200</v>
      </c>
      <c r="R64" t="s">
        <v>155</v>
      </c>
      <c r="S64" t="s">
        <v>212</v>
      </c>
    </row>
    <row r="65" spans="4:19" ht="12.75">
      <c r="D65" t="s">
        <v>206</v>
      </c>
      <c r="R65" t="s">
        <v>155</v>
      </c>
      <c r="S65" t="s">
        <v>212</v>
      </c>
    </row>
    <row r="66" spans="4:19" ht="12.75">
      <c r="D66" t="s">
        <v>212</v>
      </c>
      <c r="R66" t="s">
        <v>152</v>
      </c>
      <c r="S66" t="s">
        <v>212</v>
      </c>
    </row>
    <row r="67" spans="4:19" ht="12.75">
      <c r="D67" t="s">
        <v>212</v>
      </c>
      <c r="R67" t="s">
        <v>155</v>
      </c>
      <c r="S67" t="s">
        <v>212</v>
      </c>
    </row>
    <row r="68" spans="4:19" ht="12.75">
      <c r="D68" t="s">
        <v>212</v>
      </c>
      <c r="R68" t="s">
        <v>295</v>
      </c>
      <c r="S68" t="s">
        <v>212</v>
      </c>
    </row>
    <row r="69" spans="4:19" ht="12.75">
      <c r="D69" t="s">
        <v>207</v>
      </c>
      <c r="R69" t="s">
        <v>155</v>
      </c>
      <c r="S69" t="s">
        <v>215</v>
      </c>
    </row>
    <row r="70" spans="4:19" ht="12.75">
      <c r="D70" t="s">
        <v>235</v>
      </c>
      <c r="R70" t="s">
        <v>155</v>
      </c>
      <c r="S70" t="s">
        <v>215</v>
      </c>
    </row>
    <row r="71" spans="4:19" ht="12.75">
      <c r="D71" t="s">
        <v>235</v>
      </c>
      <c r="R71" t="s">
        <v>150</v>
      </c>
      <c r="S71" t="s">
        <v>212</v>
      </c>
    </row>
    <row r="72" spans="4:19" ht="12.75">
      <c r="D72" t="s">
        <v>230</v>
      </c>
      <c r="R72" t="s">
        <v>150</v>
      </c>
      <c r="S72" t="s">
        <v>212</v>
      </c>
    </row>
    <row r="73" spans="4:19" ht="12.75">
      <c r="D73" t="s">
        <v>234</v>
      </c>
      <c r="R73" t="s">
        <v>180</v>
      </c>
      <c r="S73" t="s">
        <v>212</v>
      </c>
    </row>
    <row r="74" spans="4:19" ht="12.75">
      <c r="D74" t="s">
        <v>234</v>
      </c>
      <c r="R74" t="s">
        <v>198</v>
      </c>
      <c r="S74" t="s">
        <v>212</v>
      </c>
    </row>
    <row r="75" spans="4:19" ht="12.75">
      <c r="D75" t="s">
        <v>233</v>
      </c>
      <c r="R75" t="s">
        <v>180</v>
      </c>
      <c r="S75" t="s">
        <v>212</v>
      </c>
    </row>
    <row r="76" spans="4:19" ht="12.75">
      <c r="D76" t="s">
        <v>230</v>
      </c>
      <c r="R76" t="s">
        <v>150</v>
      </c>
      <c r="S76" t="s">
        <v>215</v>
      </c>
    </row>
    <row r="77" spans="4:19" ht="12.75">
      <c r="D77" t="s">
        <v>232</v>
      </c>
      <c r="R77" t="s">
        <v>180</v>
      </c>
      <c r="S77" t="s">
        <v>215</v>
      </c>
    </row>
    <row r="78" spans="4:19" ht="12.75">
      <c r="D78" t="s">
        <v>233</v>
      </c>
      <c r="R78" t="s">
        <v>150</v>
      </c>
      <c r="S78" t="s">
        <v>138</v>
      </c>
    </row>
    <row r="79" spans="4:19" ht="12.75">
      <c r="D79" t="s">
        <v>234</v>
      </c>
      <c r="R79" t="s">
        <v>150</v>
      </c>
      <c r="S79" t="s">
        <v>183</v>
      </c>
    </row>
    <row r="80" spans="4:19" ht="12.75">
      <c r="D80" t="s">
        <v>231</v>
      </c>
      <c r="R80" t="s">
        <v>150</v>
      </c>
      <c r="S80" t="s">
        <v>138</v>
      </c>
    </row>
    <row r="81" spans="4:19" ht="12.75">
      <c r="D81" t="s">
        <v>238</v>
      </c>
      <c r="R81" t="s">
        <v>186</v>
      </c>
      <c r="S81" t="s">
        <v>163</v>
      </c>
    </row>
    <row r="82" spans="18:19" ht="12.75">
      <c r="R82" t="s">
        <v>150</v>
      </c>
      <c r="S82" t="s">
        <v>163</v>
      </c>
    </row>
    <row r="83" spans="18:19" ht="12.75">
      <c r="R83" t="s">
        <v>269</v>
      </c>
      <c r="S83" t="s">
        <v>163</v>
      </c>
    </row>
    <row r="84" spans="18:19" ht="12.75">
      <c r="R84" t="s">
        <v>203</v>
      </c>
      <c r="S84" t="s">
        <v>183</v>
      </c>
    </row>
    <row r="85" spans="18:19" ht="12.75">
      <c r="R85" t="s">
        <v>215</v>
      </c>
      <c r="S85" t="s">
        <v>231</v>
      </c>
    </row>
    <row r="86" spans="18:19" ht="12.75">
      <c r="R86" t="s">
        <v>212</v>
      </c>
      <c r="S86" t="s">
        <v>231</v>
      </c>
    </row>
    <row r="87" spans="18:19" ht="12.75">
      <c r="R87" t="s">
        <v>212</v>
      </c>
      <c r="S87" t="s">
        <v>236</v>
      </c>
    </row>
    <row r="88" spans="18:19" ht="12.75">
      <c r="R88" t="s">
        <v>212</v>
      </c>
      <c r="S88" t="s">
        <v>236</v>
      </c>
    </row>
    <row r="89" ht="12.75">
      <c r="R89" t="s">
        <v>163</v>
      </c>
    </row>
    <row r="90" ht="12.75">
      <c r="R90" t="s">
        <v>138</v>
      </c>
    </row>
    <row r="91" ht="12.75">
      <c r="R91" t="s">
        <v>138</v>
      </c>
    </row>
    <row r="92" ht="12.75">
      <c r="R92" t="s">
        <v>138</v>
      </c>
    </row>
    <row r="93" ht="12.75">
      <c r="R93" t="s">
        <v>138</v>
      </c>
    </row>
    <row r="94" ht="12.75">
      <c r="R94" t="s">
        <v>231</v>
      </c>
    </row>
    <row r="95" ht="12.75">
      <c r="R95" t="s">
        <v>231</v>
      </c>
    </row>
    <row r="96" ht="12.75">
      <c r="R96" t="s">
        <v>231</v>
      </c>
    </row>
    <row r="97" ht="12.75">
      <c r="R97" t="s">
        <v>231</v>
      </c>
    </row>
    <row r="98" ht="12.75">
      <c r="R98" t="s">
        <v>231</v>
      </c>
    </row>
    <row r="99" ht="12.75">
      <c r="R99" t="s">
        <v>231</v>
      </c>
    </row>
    <row r="100" ht="12.75">
      <c r="R100" t="s">
        <v>231</v>
      </c>
    </row>
    <row r="101" ht="12.75">
      <c r="R101" t="s">
        <v>231</v>
      </c>
    </row>
    <row r="102" ht="12.75">
      <c r="R102" t="s">
        <v>231</v>
      </c>
    </row>
    <row r="103" ht="12.75">
      <c r="R103" t="s">
        <v>231</v>
      </c>
    </row>
    <row r="104" ht="12.75">
      <c r="R104" t="s">
        <v>231</v>
      </c>
    </row>
    <row r="105" ht="12.75">
      <c r="R105" t="s">
        <v>231</v>
      </c>
    </row>
    <row r="106" ht="12.75">
      <c r="R106" t="s">
        <v>231</v>
      </c>
    </row>
    <row r="107" ht="12.75">
      <c r="R107" t="s">
        <v>231</v>
      </c>
    </row>
    <row r="108" ht="12.75">
      <c r="R108" t="s">
        <v>231</v>
      </c>
    </row>
    <row r="109" ht="12.75">
      <c r="R109" t="s">
        <v>231</v>
      </c>
    </row>
    <row r="110" ht="12.75">
      <c r="R110" t="s">
        <v>231</v>
      </c>
    </row>
    <row r="111" ht="12.75">
      <c r="R111" t="s">
        <v>231</v>
      </c>
    </row>
    <row r="112" ht="12.75">
      <c r="R112" t="s">
        <v>231</v>
      </c>
    </row>
    <row r="113" ht="12.75">
      <c r="R113" t="s">
        <v>231</v>
      </c>
    </row>
    <row r="114" ht="12.75">
      <c r="R114" t="s">
        <v>231</v>
      </c>
    </row>
    <row r="115" ht="12.75">
      <c r="R115" t="s">
        <v>231</v>
      </c>
    </row>
    <row r="116" ht="12.75">
      <c r="R116" t="s">
        <v>231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Z8"/>
  <sheetViews>
    <sheetView zoomScale="75" zoomScaleNormal="75" zoomScalePageLayoutView="0" workbookViewId="0" topLeftCell="A1">
      <selection activeCell="C7" sqref="C7"/>
    </sheetView>
  </sheetViews>
  <sheetFormatPr defaultColWidth="11.421875" defaultRowHeight="12.75"/>
  <cols>
    <col min="1" max="1" width="65.421875" style="0" customWidth="1"/>
    <col min="2" max="2" width="27.00390625" style="0" customWidth="1"/>
    <col min="4" max="4" width="18.28125" style="0" customWidth="1"/>
  </cols>
  <sheetData>
    <row r="1" spans="1:26" s="104" customFormat="1" ht="24.75" customHeight="1">
      <c r="A1" s="297" t="s">
        <v>165</v>
      </c>
      <c r="B1" s="263"/>
      <c r="C1" s="263"/>
      <c r="D1" s="263"/>
      <c r="E1" s="263"/>
      <c r="F1" s="263"/>
      <c r="G1" s="263"/>
      <c r="H1" s="263"/>
      <c r="I1" s="263"/>
      <c r="J1" s="263"/>
      <c r="K1" s="263"/>
      <c r="L1" s="263"/>
      <c r="M1" s="263"/>
      <c r="N1" s="263"/>
      <c r="O1" s="263"/>
      <c r="P1" s="263"/>
      <c r="Q1" s="263"/>
      <c r="R1" s="263"/>
      <c r="S1" s="263"/>
      <c r="T1" s="263"/>
      <c r="U1" s="263"/>
      <c r="V1" s="263"/>
      <c r="W1" s="263"/>
      <c r="X1" s="263"/>
      <c r="Y1" s="263"/>
      <c r="Z1" s="263"/>
    </row>
    <row r="2" spans="1:2" s="1" customFormat="1" ht="71.25" customHeight="1" thickBot="1">
      <c r="A2" s="364"/>
      <c r="B2" s="364"/>
    </row>
    <row r="3" spans="1:3" ht="12.75">
      <c r="A3" s="358" t="s">
        <v>166</v>
      </c>
      <c r="B3" s="360" t="s">
        <v>167</v>
      </c>
      <c r="C3" s="362">
        <v>2017</v>
      </c>
    </row>
    <row r="4" spans="1:3" ht="40.5" customHeight="1" thickBot="1">
      <c r="A4" s="359"/>
      <c r="B4" s="361"/>
      <c r="C4" s="363"/>
    </row>
    <row r="5" spans="1:4" ht="38.25">
      <c r="A5" s="236" t="s">
        <v>172</v>
      </c>
      <c r="B5" s="242" t="s">
        <v>168</v>
      </c>
      <c r="C5" s="239">
        <f>'BILAN UMS INDICATEURS CSTF'!C30+'BILAN UMS INDICATEURS CSTF'!D30+'BILAN UMS INDICATEURS CSTF'!K30</f>
        <v>296</v>
      </c>
      <c r="D5" s="41" t="s">
        <v>178</v>
      </c>
    </row>
    <row r="6" spans="1:4" ht="38.25">
      <c r="A6" s="237" t="s">
        <v>173</v>
      </c>
      <c r="B6" s="243" t="s">
        <v>169</v>
      </c>
      <c r="C6" s="240">
        <f>'BILAN UMS INDICATEURS CSTF'!E30</f>
        <v>133</v>
      </c>
      <c r="D6" t="s">
        <v>176</v>
      </c>
    </row>
    <row r="7" spans="1:4" ht="25.5">
      <c r="A7" s="237" t="s">
        <v>174</v>
      </c>
      <c r="B7" s="243" t="s">
        <v>170</v>
      </c>
      <c r="C7" s="240">
        <f>'BILAN UMS INDICATEURS CSTF'!O30</f>
        <v>4</v>
      </c>
      <c r="D7" s="41" t="s">
        <v>11</v>
      </c>
    </row>
    <row r="8" spans="1:4" ht="26.25" thickBot="1">
      <c r="A8" s="238" t="s">
        <v>175</v>
      </c>
      <c r="B8" s="244" t="s">
        <v>171</v>
      </c>
      <c r="C8" s="241">
        <f>'BILAN UMS INDICATEURS CSTF'!Z31</f>
        <v>491</v>
      </c>
      <c r="D8" t="s">
        <v>177</v>
      </c>
    </row>
  </sheetData>
  <sheetProtection/>
  <mergeCells count="5">
    <mergeCell ref="A1:Z1"/>
    <mergeCell ref="A3:A4"/>
    <mergeCell ref="B3:B4"/>
    <mergeCell ref="C3:C4"/>
    <mergeCell ref="A2:B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hleau</dc:creator>
  <cp:keywords/>
  <dc:description/>
  <cp:lastModifiedBy>Sylvie VAN ISEGHEM, Ifremer Brest PDG-DGD-DMON-P</cp:lastModifiedBy>
  <cp:lastPrinted>2017-09-27T07:15:17Z</cp:lastPrinted>
  <dcterms:created xsi:type="dcterms:W3CDTF">2009-01-22T19:57:59Z</dcterms:created>
  <dcterms:modified xsi:type="dcterms:W3CDTF">2018-01-31T12:58:18Z</dcterms:modified>
  <cp:category/>
  <cp:version/>
  <cp:contentType/>
  <cp:contentStatus/>
</cp:coreProperties>
</file>